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8.xml"/>
  <Override ContentType="application/vnd.openxmlformats-officedocument.spreadsheetml.comments+xml" PartName="/xl/comments7.xml"/>
  <Override ContentType="application/vnd.openxmlformats-officedocument.spreadsheetml.comments+xml" PartName="/xl/comments5.xml"/>
  <Override ContentType="application/vnd.openxmlformats-officedocument.spreadsheetml.comments+xml" PartName="/xl/comments6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venue Model" sheetId="1" r:id="rId5"/>
    <sheet state="visible" name="Income Statement" sheetId="2" r:id="rId6"/>
    <sheet state="visible" name="Cash Flow Statement" sheetId="3" r:id="rId7"/>
    <sheet state="visible" name="Balance Sheet" sheetId="4" r:id="rId8"/>
    <sheet state="visible" name="Scenarios" sheetId="5" r:id="rId9"/>
    <sheet state="visible" name="DCF Inputs" sheetId="6" r:id="rId10"/>
    <sheet state="visible" name="Notes" sheetId="7" r:id="rId11"/>
    <sheet state="visible" name="DCF" sheetId="8" r:id="rId12"/>
    <sheet state="visible" name="Sensitivity" sheetId="9" r:id="rId13"/>
    <sheet state="visible" name="Comps" sheetId="10" r:id="rId14"/>
    <sheet state="visible" name="Valuation Summary" sheetId="11" r:id="rId1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7">
      <text>
        <t xml:space="preserve">Ties to reported adj. EBITDA: FY23 €195m; FY24 €272m; FY25 €348m. FY26E €403m within company guidance of €390-420m.</t>
      </text>
    </comment>
    <comment authorId="0" ref="D15">
      <text>
        <t xml:space="preserve">FY25 margin 18.1% = the ~€108m Corinth "annus mirabilis". NORMALIZES to ~14.5% as the exceptional project mix does not repeat — the key cyclical caveat in the model.</t>
      </text>
    </comment>
    <comment authorId="0" ref="F13">
      <text>
        <t xml:space="preserve">Margin expands as high-value subsea/HVDC mix grows and capacity scales. FY25 16.4% → 18.8% by FY30.</t>
      </text>
    </comment>
    <comment authorId="0" ref="B8">
      <text>
        <t xml:space="preserve">Ties to reported: FY23 €1,630m; FY24 €1,800m; FY25 €2,060m.</t>
      </text>
    </comment>
    <comment authorId="0" ref="D7">
      <text>
        <t xml:space="preserve">~29% of FY25 revenue. More cyclical (oil &amp; gas capex-driven); FY25 was an exceptional year. Growth from CCS/hydrogen pipe + Hartlepool UK capacity, but modeled to grow slower than cables.</t>
      </text>
    </comment>
    <comment authorId="0" ref="D6">
      <text>
        <t xml:space="preserve">~71% of FY25 revenue. Growth engine: offshore-wind export/inter-array cable, HVDC interconnectors, grid reinforcement. Backlog-backed, supply-constrained, high visibility. FY23/24 splits estimated.</t>
      </text>
    </comment>
    <comment authorId="0" ref="D21">
      <text>
        <t xml:space="preserve">€3.38bn at FY25 (&gt;1.5x revenue). Backlog-to-revenue coverage is the key visibility metric; assumed to keep growing but coverage naturally compresses as revenue scales.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8">
      <text>
        <t xml:space="preserve">Minority stakes in certain subsidiaries; scales with group size. Bridges to profit attributable to owners.</t>
      </text>
    </comment>
    <comment authorId="0" ref="B16">
      <text>
        <t xml:space="preserve">~Greek corporate tax rate (~22-24%).</t>
      </text>
    </comment>
    <comment authorId="0" ref="D14">
      <text>
        <t xml:space="preserve">Low: net debt only ~€152m (FY25). Rises modestly with growth capex then eases as FCF builds.</t>
      </text>
    </comment>
    <comment authorId="0" ref="D25">
      <text>
        <t xml:space="preserve">FY25 DPS €0.26 (+86% YoY). Assumed to keep rising with earnings (payout ~30-32%).</t>
      </text>
    </comment>
    <comment authorId="0" ref="E9">
      <text>
        <t xml:space="preserve">Rises with the capacity-expansion capex (cables plants, Fulgor, Hartlepool). ~€60m (FY25) → ~€106m (FY30).</t>
      </text>
    </comment>
    <comment authorId="0" ref="B19">
      <text>
        <t xml:space="preserve">Ties to reported PAT: FY23 ~€84m; FY24 ~€139m; FY25 €194m (EPS €1.02).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13">
      <text>
        <t xml:space="preserve">Capacity expansion (cables plants, submarine capability, Hartlepool). Elevated near-term to serve backlog, then moderating.</t>
      </text>
    </comment>
    <comment authorId="0" ref="E9">
      <text>
        <t xml:space="preserve">Growth consumes working capital, partly offset by customer advances on large projects (a structural feature that helps keep net debt low).</t>
      </text>
    </comment>
    <comment authorId="0" ref="D21">
      <text>
        <t xml:space="preserve">FY25 net debt €152m (reported). Stays low / declines as strong FCF outpaces dividends — the disciplined balance sheet is a core feature.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16">
      <text>
        <t xml:space="preserve">Large relative to assets — includes customer advances on projects, a key source of low-cost funding.</t>
      </text>
    </comment>
    <comment authorId="0" ref="E17">
      <text>
        <t xml:space="preserve">Projection balancing item (captures deferred items, provisions, etc.) so the sheet ties exactly while cash tracks the net-debt roll and gross debt is held ~flat.</t>
      </text>
    </comment>
    <comment authorId="0" ref="D15">
      <text>
        <t xml:space="preserve">Gross debt = net debt (from CF roll) + cash. Kept consistent with the disciplined net-debt profile.</t>
      </text>
    </comment>
    <comment authorId="0" ref="D21">
      <text>
        <t xml:space="preserve">FY25 total equity ~€818m. Rolls: prior + net profit + minority interest + dividends paid (CF_DIV is negative).</t>
      </text>
    </comment>
  </commentLi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9">
      <text>
        <t xml:space="preserve">Bear: offshore-wind delays + pipe downturn + capacity catches up. Base: backlog converts, cables compound. Bull: accelerated HVDC/offshore-wind, share gains, Hartlepool ramp.</t>
      </text>
    </comment>
  </commentList>
</comments>
</file>

<file path=xl/comments6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12">
      <text>
        <t xml:space="preserve">uFCF is modest near-term (growth capex) then scales as capex moderates and margins expand — a compounding profile. Task 3 discounts FY2026E-FY2030E.</t>
      </text>
    </comment>
    <comment authorId="0" ref="E23">
      <text>
        <t xml:space="preserve">European industrial; beta ~1.2. EUR risk-free ~3.0%. WACC ~9-10%.</t>
      </text>
    </comment>
  </commentList>
</comments>
</file>

<file path=xl/comments7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9">
      <text>
        <t xml:space="preserve">11x FY2030E EBITDA — a growth-appropriate multiple between diversified peers Nexans/Prysmian (~8-10x) and pure-play high-voltage NKT (~13x), reflecting Cenergy’s tier-two scale but strong growth, margin expansion and net-cash trajectory.</t>
      </text>
    </comment>
    <comment authorId="0" ref="C8">
      <text>
        <t xml:space="preserve">EUR risk-free ~3.0%, ERP 6.0%, beta 1.2 → Ke ~10.2%; after-tax Kd ~3.5%; ~90/10 weights → WACC ~9.5%.</t>
      </text>
    </comment>
  </commentList>
</comments>
</file>

<file path=xl/comments8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8">
      <text>
        <t xml:space="preserve">~20x FY2027E EPS (EUR1.36) — fair value rolled forward ~1 year of compounding. A premium multiple justified by the growth/quality, but not egregious. Plus a ~1.3% dividend yield.</t>
      </text>
    </comment>
  </commentList>
</comments>
</file>

<file path=xl/sharedStrings.xml><?xml version="1.0" encoding="utf-8"?>
<sst xmlns="http://schemas.openxmlformats.org/spreadsheetml/2006/main" count="293" uniqueCount="218">
  <si>
    <t>Cenergy Holdings S.A. (ATHEX/EBR: CENER)</t>
  </si>
  <si>
    <t>Consolidated cash flow</t>
  </si>
  <si>
    <t>Consolidated income statement (IFRS)</t>
  </si>
  <si>
    <t>Revenue &amp; EBITDA by segment · blue = input · cables = durable engine, pipes = more cyclical</t>
  </si>
  <si>
    <t>Consolidated balance sheet (FY25 anchored; projections roll &amp; balance)</t>
  </si>
  <si>
    <t>(€ in millions unless noted)</t>
  </si>
  <si>
    <t>2023A</t>
  </si>
  <si>
    <t>2024A</t>
  </si>
  <si>
    <t>2025A</t>
  </si>
  <si>
    <t>2026E</t>
  </si>
  <si>
    <t>2027E</t>
  </si>
  <si>
    <t>2028E</t>
  </si>
  <si>
    <t>2029E</t>
  </si>
  <si>
    <t>2030E</t>
  </si>
  <si>
    <t>OPERATING ACTIVITIES</t>
  </si>
  <si>
    <t>ASSETS</t>
  </si>
  <si>
    <t>REVENUE &amp; EBITDA</t>
  </si>
  <si>
    <t>REVENUE BY SEGMENT</t>
  </si>
  <si>
    <t>Net profit (attributable)</t>
  </si>
  <si>
    <t>Cash &amp; equivalents</t>
  </si>
  <si>
    <t>Total revenue</t>
  </si>
  <si>
    <t>Cables (Hellenic Cables)</t>
  </si>
  <si>
    <t>Steel Pipes (Corinth Pipeworks)</t>
  </si>
  <si>
    <t>Add: minority interests</t>
  </si>
  <si>
    <t>Trade receivables</t>
  </si>
  <si>
    <t xml:space="preserve">  YoY growth %</t>
  </si>
  <si>
    <t>Inventories</t>
  </si>
  <si>
    <t>Other current assets</t>
  </si>
  <si>
    <t>Property, plant &amp; equipment, net</t>
  </si>
  <si>
    <t>Adjusted EBITDA</t>
  </si>
  <si>
    <t>Add: D&amp;A</t>
  </si>
  <si>
    <t>Goodwill &amp; other non-current</t>
  </si>
  <si>
    <t xml:space="preserve">  Cables % of total</t>
  </si>
  <si>
    <t>Change in working capital</t>
  </si>
  <si>
    <t>Cash from operations</t>
  </si>
  <si>
    <t>TOTAL ASSETS</t>
  </si>
  <si>
    <t xml:space="preserve">  EBITDA margin %</t>
  </si>
  <si>
    <t>INVESTING &amp; FINANCING</t>
  </si>
  <si>
    <t>ADJUSTED EBITDA BY SEGMENT</t>
  </si>
  <si>
    <t>Capital expenditures</t>
  </si>
  <si>
    <t>Free cash flow (CFO − capex)</t>
  </si>
  <si>
    <t>Cables EBITDA margin %</t>
  </si>
  <si>
    <t>LIABILITIES</t>
  </si>
  <si>
    <t>Gross debt</t>
  </si>
  <si>
    <t>Cables adj. EBITDA</t>
  </si>
  <si>
    <t>Trade payables &amp; advances</t>
  </si>
  <si>
    <t>Other liabilities</t>
  </si>
  <si>
    <t>Dividends paid</t>
  </si>
  <si>
    <t>Depreciation &amp; amortisation</t>
  </si>
  <si>
    <t>Adjusted EBIT</t>
  </si>
  <si>
    <t>TOTAL LIABILITIES</t>
  </si>
  <si>
    <t>Pipes EBITDA margin %</t>
  </si>
  <si>
    <t>Pipes adj. EBITDA</t>
  </si>
  <si>
    <t>EQUITY</t>
  </si>
  <si>
    <t xml:space="preserve">  EBIT margin %</t>
  </si>
  <si>
    <t>Equity (owners + minorities)</t>
  </si>
  <si>
    <t>Other financing &amp; investing</t>
  </si>
  <si>
    <t>Total adjusted EBITDA</t>
  </si>
  <si>
    <t>Net change in net debt (−=deleverage)</t>
  </si>
  <si>
    <t>BELOW EBIT &amp; NET INCOME</t>
  </si>
  <si>
    <t>Net finance costs</t>
  </si>
  <si>
    <t>Pre-tax profit</t>
  </si>
  <si>
    <t xml:space="preserve">  Group EBITDA margin %</t>
  </si>
  <si>
    <t>NET DEBT ROLL</t>
  </si>
  <si>
    <t>TOTAL LIABILITIES &amp; EQUITY</t>
  </si>
  <si>
    <t>Opening net debt</t>
  </si>
  <si>
    <t>Effective tax rate %</t>
  </si>
  <si>
    <t>Closing net debt</t>
  </si>
  <si>
    <t>Income tax</t>
  </si>
  <si>
    <t>BALANCE CHECK (Assets − L&amp;E)</t>
  </si>
  <si>
    <t>MEMO: ORDER BACKLOG</t>
  </si>
  <si>
    <t xml:space="preserve">  Net debt / EBITDA (x)</t>
  </si>
  <si>
    <t>Period-end backlog</t>
  </si>
  <si>
    <t xml:space="preserve">  Backlog / revenue (x)</t>
  </si>
  <si>
    <t>Minority interests</t>
  </si>
  <si>
    <t>Net profit (attributable to owners)</t>
  </si>
  <si>
    <t xml:space="preserve">  Net margin %</t>
  </si>
  <si>
    <t>PER SHARE</t>
  </si>
  <si>
    <t>Diluted shares (M)</t>
  </si>
  <si>
    <t>Diluted EPS</t>
  </si>
  <si>
    <t>Dividend per share</t>
  </si>
  <si>
    <t xml:space="preserve">  Payout ratio %</t>
  </si>
  <si>
    <t>Scenario analysis — FY2030E outcomes</t>
  </si>
  <si>
    <t>THE DEBATE: STRUCTURAL GROWTH vs CYCLICAL PEAK</t>
  </si>
  <si>
    <t>Cables demand is structural (offshore wind, HVDC, grid) but pipe profitability and cable margins have a cyclical component. Scenarios flex how much of current momentum is durable.</t>
  </si>
  <si>
    <t>FY2030E assumption</t>
  </si>
  <si>
    <t>Bear</t>
  </si>
  <si>
    <t>Base</t>
  </si>
  <si>
    <t>Bull</t>
  </si>
  <si>
    <t>Revenue</t>
  </si>
  <si>
    <t>Group EBITDA margin %</t>
  </si>
  <si>
    <t>BASE CASE LINKS TO MODEL (live)</t>
  </si>
  <si>
    <t>Metric (FY2030E)</t>
  </si>
  <si>
    <t>Base (model)</t>
  </si>
  <si>
    <t>Net profit</t>
  </si>
  <si>
    <t>DCF inputs (unlevered FCF) — feeds Task 3 valuation</t>
  </si>
  <si>
    <t>UNLEVERED FREE CASH FLOW</t>
  </si>
  <si>
    <t>Tax rate %</t>
  </si>
  <si>
    <t>NOPAT</t>
  </si>
  <si>
    <t>Less: capex</t>
  </si>
  <si>
    <t>Less: change in NWC</t>
  </si>
  <si>
    <t>Unlevered free cash flow</t>
  </si>
  <si>
    <t>TERMINAL-YEAR (FY2030E) METRICS</t>
  </si>
  <si>
    <t>FY2030E revenue</t>
  </si>
  <si>
    <t>FY2030E EBITDA</t>
  </si>
  <si>
    <t>FY2030E EBIT</t>
  </si>
  <si>
    <t>FY2030E unlevered FCF</t>
  </si>
  <si>
    <t>WACC (preliminary)</t>
  </si>
  <si>
    <t>Cenergy Holdings (CENER) — Financial Model Notes &amp; Assumptions</t>
  </si>
  <si>
    <t>Risk-free rate (EUR)</t>
  </si>
  <si>
    <t>Equity risk premium</t>
  </si>
  <si>
    <t>MODEL OVERVIEW</t>
  </si>
  <si>
    <t>Beta</t>
  </si>
  <si>
    <t>8 columns: FY2023A-FY2025A actuals + FY2026E-FY2030E projections. All figures € millions. Two segments: Cables (Hellenic Cables) and Steel Pipes (Corinth Pipeworks). Fiscal year = calendar year. Model prepared August 24, 2026.</t>
  </si>
  <si>
    <t>DATA SOURCES &amp; CALIBRATION</t>
  </si>
  <si>
    <t>Group revenue, adjusted EBITDA and net profit for the actual years tie to reported figures: revenue €1,630m / €1,800m / €2,060m (FY23/24/25); adjusted EBITDA €195m / €272m / €348m; profit after tax ~€84m / ~€139m / €194m (FY25 EPS €1.02). FY2025 net debt €152m and dividend €0.26/share are per company disclosure. FY2026E EBITDA €403m sits within company guidance of €390-420m.</t>
  </si>
  <si>
    <t>Cost of equity</t>
  </si>
  <si>
    <t>Segment revenue/EBITDA splits (cables ~71% of revenue and ~69% of EBITDA; pipes ~29%/~31% with the ~€108m Corinth "annus mirabilis") are anchored to company commentary; FY2023-24 segment splits and balance-sheet sub-lines are estimates. An "Other liabilities" line is the projection balancing item.</t>
  </si>
  <si>
    <t>KEY PROJECTION DRIVERS</t>
  </si>
  <si>
    <t>Cables: the durable growth engine — revenue compounds ~13% p.a. on offshore-wind export/inter-array cable, HVDC interconnectors and grid work, with margin expanding to ~18.8% as the high-value subsea mix grows and capacity scales.</t>
  </si>
  <si>
    <t>Pipes: modeled conservatively — revenue grows modestly while the EBITDA margin NORMALIZES from the exceptional FY25 18.1% toward ~14.5%, since the 2025 project mix is not assumed to repeat. This is the main cyclical caveat.</t>
  </si>
  <si>
    <t>Balance sheet &amp; returns: disciplined — net debt stays low (well under 0.5x EBITDA) as strong FCF outpaces rising dividends; capex is elevated near-term for capacity then moderates. Dividend grows with earnings (~30-32% payout).</t>
  </si>
  <si>
    <t>KEY RISKS TO THE MODEL</t>
  </si>
  <si>
    <t>(1) Cable margins/volumes if industry capacity catches up with demand. (2) Offshore-wind project delays/cancellations. (3) A sharper pipe downturn than the modeled normalization. (4) Tier-two competitive squeeze vs Prysmian/Nexans/NKT. This is an analytical exercise, not investment advice.</t>
  </si>
  <si>
    <t>Pre-tax cost of debt</t>
  </si>
  <si>
    <t>Tax rate</t>
  </si>
  <si>
    <t>After-tax cost of debt</t>
  </si>
  <si>
    <t>Equity weight</t>
  </si>
  <si>
    <t>Debt weight</t>
  </si>
  <si>
    <t>WACC</t>
  </si>
  <si>
    <t>Terminal growth</t>
  </si>
  <si>
    <t>DCF — a genuine compounder; discount FY2026E-FY2030E with a growth-appropriate terminal</t>
  </si>
  <si>
    <t>KEY INPUTS (blue = input)</t>
  </si>
  <si>
    <t>Current share price (€)</t>
  </si>
  <si>
    <t>Net debt (€ M)</t>
  </si>
  <si>
    <t>Terminal exit EV/EBITDA (x)</t>
  </si>
  <si>
    <t>Perpetuity growth (cross-check)</t>
  </si>
  <si>
    <t>UNLEVERED FCF &amp; PRESENT VALUE (FY2026E-FY2030E)</t>
  </si>
  <si>
    <t>Discount period</t>
  </si>
  <si>
    <t>Discount factor</t>
  </si>
  <si>
    <t>PV of unlevered FCF</t>
  </si>
  <si>
    <t>ENTERPRISE &amp; EQUITY VALUE</t>
  </si>
  <si>
    <t>Sum PV of explicit uFCF</t>
  </si>
  <si>
    <t>Terminal value (× exit multiple)</t>
  </si>
  <si>
    <t>PV of terminal value</t>
  </si>
  <si>
    <t>Enterprise value</t>
  </si>
  <si>
    <t xml:space="preserve">  TV as % of EV</t>
  </si>
  <si>
    <t>Less: net debt</t>
  </si>
  <si>
    <t>Equity value</t>
  </si>
  <si>
    <t>Value per share (€)</t>
  </si>
  <si>
    <t>Upside/(downside) vs current</t>
  </si>
  <si>
    <t>CROSS-CHECK</t>
  </si>
  <si>
    <t>Perpetuity-growth value/share (conservative)</t>
  </si>
  <si>
    <t>Implied FY26E EV/EBITDA at current price</t>
  </si>
  <si>
    <t>DCF sensitivity — value per share (€)</t>
  </si>
  <si>
    <t>WACC (rows) × Terminal EV/EBITDA (cols)</t>
  </si>
  <si>
    <t>WACC \ Exit x</t>
  </si>
  <si>
    <t>European cable / energy-infrastructure peers (~Aug 2026, indicative)</t>
  </si>
  <si>
    <t>PEER TRADING MULTIPLES</t>
  </si>
  <si>
    <t>Company</t>
  </si>
  <si>
    <t>Ticker</t>
  </si>
  <si>
    <t>Mkt cap (€bn)</t>
  </si>
  <si>
    <t>EV/EBITDA (FY26E)</t>
  </si>
  <si>
    <t>P/E (FY26E)</t>
  </si>
  <si>
    <t>Positioning</t>
  </si>
  <si>
    <t>Prysmian</t>
  </si>
  <si>
    <t>PRY.MI</t>
  </si>
  <si>
    <t>9.5x</t>
  </si>
  <si>
    <t>16x</t>
  </si>
  <si>
    <t>Global #1, diversified</t>
  </si>
  <si>
    <t>Nexans</t>
  </si>
  <si>
    <t>NEX.PA</t>
  </si>
  <si>
    <t>8.0x</t>
  </si>
  <si>
    <t>14x</t>
  </si>
  <si>
    <t>#2, diversified</t>
  </si>
  <si>
    <t>NKT</t>
  </si>
  <si>
    <t>NKT.CO</t>
  </si>
  <si>
    <t>13.0x</t>
  </si>
  <si>
    <t>28x</t>
  </si>
  <si>
    <t>Pure-play high-voltage/subsea</t>
  </si>
  <si>
    <t>Cenergy</t>
  </si>
  <si>
    <t>CENER</t>
  </si>
  <si>
    <t>12.6x</t>
  </si>
  <si>
    <t>22x</t>
  </si>
  <si>
    <t>Tier-two cables + pipes, high growth</t>
  </si>
  <si>
    <t>IMPLIED VALUE — EV/EBITDA on FY2026E EBITDA (€403m)</t>
  </si>
  <si>
    <t>Applied multiple</t>
  </si>
  <si>
    <t>Implied EV (€m)</t>
  </si>
  <si>
    <t>Implied value/share (€)</t>
  </si>
  <si>
    <t xml:space="preserve">  Diversified-peer (9.0x)</t>
  </si>
  <si>
    <t xml:space="preserve">  Base (11.0x)</t>
  </si>
  <si>
    <t xml:space="preserve">  Pure-play (13.0x)</t>
  </si>
  <si>
    <t>Valuation summary, football field &amp; recommendation</t>
  </si>
  <si>
    <t>METHOD SUMMARY (value/share €)</t>
  </si>
  <si>
    <t>Method</t>
  </si>
  <si>
    <t>Low</t>
  </si>
  <si>
    <t>High</t>
  </si>
  <si>
    <t>Note</t>
  </si>
  <si>
    <t>DCF (compounding uFCF)</t>
  </si>
  <si>
    <t>Growth-driven</t>
  </si>
  <si>
    <t>Comps (EV/FY26E EBITDA)</t>
  </si>
  <si>
    <t>Peer multiples</t>
  </si>
  <si>
    <t>Fair value (avg of base)</t>
  </si>
  <si>
    <t>SCENARIO / PROBABILITY-WEIGHTED VALUE</t>
  </si>
  <si>
    <t>Scenario</t>
  </si>
  <si>
    <t>Prob.</t>
  </si>
  <si>
    <t>Value/sh</t>
  </si>
  <si>
    <t>Weighted</t>
  </si>
  <si>
    <t>Bear — offshore-wind slowdown, pipe downturn, de-rating</t>
  </si>
  <si>
    <t>Base — backlog converts, cables compound</t>
  </si>
  <si>
    <t>Bull — HVDC/offshore-wind acceleration, re-rating</t>
  </si>
  <si>
    <t>Probability-weighted value</t>
  </si>
  <si>
    <t>PRICE TARGET &amp; RECOMMENDATION</t>
  </si>
  <si>
    <t>12-month price target (€)</t>
  </si>
  <si>
    <t>Current price</t>
  </si>
  <si>
    <t>Implied upside</t>
  </si>
  <si>
    <t>Rating</t>
  </si>
  <si>
    <t>BUY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</si>
</sst>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\€#,##0;&quot;(€&quot;#,##0\);\-"/>
    <numFmt numFmtId="165" formatCode="0.0%;\(0.0%\);\-"/>
    <numFmt numFmtId="166" formatCode="0.0\x"/>
    <numFmt numFmtId="167" formatCode="#,##0;\(#,##0\);\-"/>
    <numFmt numFmtId="168" formatCode="\€#,##0.00"/>
    <numFmt numFmtId="169" formatCode="0.000"/>
  </numFmts>
  <fonts count="18">
    <font>
      <sz val="11.0"/>
      <color theme="1"/>
      <name val="Calibri"/>
      <scheme val="minor"/>
    </font>
    <font>
      <b/>
      <sz val="14.0"/>
      <color rgb="FF1F3864"/>
      <name val="Times New Roman"/>
    </font>
    <font>
      <sz val="11.0"/>
      <color theme="1"/>
      <name val="Calibri"/>
    </font>
    <font>
      <i/>
      <sz val="10.0"/>
      <color rgb="FF808080"/>
      <name val="Times New Roman"/>
    </font>
    <font>
      <i/>
      <sz val="9.0"/>
      <color rgb="FFFFFFFF"/>
      <name val="Times New Roman"/>
    </font>
    <font>
      <b/>
      <sz val="10.0"/>
      <color rgb="FFFFFFFF"/>
      <name val="Times New Roman"/>
    </font>
    <font>
      <b/>
      <sz val="10.0"/>
      <color rgb="FF000000"/>
      <name val="Times New Roman"/>
    </font>
    <font>
      <sz val="10.0"/>
      <color rgb="FF000000"/>
      <name val="Times New Roman"/>
    </font>
    <font>
      <sz val="10.0"/>
      <color rgb="FF0000FF"/>
      <name val="Times New Roman"/>
    </font>
    <font>
      <b/>
      <sz val="10.0"/>
      <color rgb="FF008000"/>
      <name val="Times New Roman"/>
    </font>
    <font>
      <i/>
      <sz val="10.0"/>
      <color rgb="FF000000"/>
      <name val="Times New Roman"/>
    </font>
    <font>
      <sz val="10.0"/>
      <color rgb="FF008000"/>
      <name val="Times New Roman"/>
    </font>
    <font>
      <b/>
      <i/>
      <sz val="10.0"/>
      <color rgb="FF000000"/>
      <name val="Times New Roman"/>
    </font>
    <font>
      <b/>
      <sz val="10.0"/>
      <color rgb="FFFF0000"/>
      <name val="Times New Roman"/>
    </font>
    <font>
      <i/>
      <sz val="9.0"/>
      <color rgb="FF808080"/>
      <name val="Times New Roman"/>
    </font>
    <font>
      <b/>
      <sz val="13.0"/>
      <color rgb="FF1F3864"/>
      <name val="Times New Roman"/>
    </font>
    <font>
      <b/>
      <sz val="11.0"/>
      <color rgb="FF2E5496"/>
      <name val="Times New Roman"/>
    </font>
    <font>
      <b/>
      <sz val="10.0"/>
      <color rgb="FF1F3864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2E5496"/>
        <bgColor rgb="FF2E5496"/>
      </patternFill>
    </fill>
    <fill>
      <patternFill patternType="solid">
        <fgColor rgb="FFFFF2CC"/>
        <bgColor rgb="FFFFF2CC"/>
      </patternFill>
    </fill>
    <fill>
      <patternFill patternType="solid">
        <fgColor rgb="FFD9E1F2"/>
        <bgColor rgb="FFD9E1F2"/>
      </patternFill>
    </fill>
  </fills>
  <borders count="4">
    <border/>
    <border>
      <left/>
      <right/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top style="thin">
        <color rgb="FF2E5496"/>
      </top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shrinkToFit="0" vertical="bottom" wrapText="0"/>
    </xf>
    <xf borderId="2" fillId="2" fontId="5" numFmtId="0" xfId="0" applyAlignment="1" applyBorder="1" applyFill="1" applyFont="1">
      <alignment horizontal="center" shrinkToFit="0" vertical="bottom" wrapText="0"/>
    </xf>
    <xf borderId="1" fillId="3" fontId="5" numFmtId="0" xfId="0" applyAlignment="1" applyBorder="1" applyFill="1" applyFont="1">
      <alignment shrinkToFit="0" vertical="bottom" wrapText="0"/>
    </xf>
    <xf borderId="1" fillId="3" fontId="2" numFmtId="0" xfId="0" applyAlignment="1" applyBorder="1" applyFill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0" fillId="0" fontId="8" numFmtId="164" xfId="0" applyAlignment="1" applyFont="1" applyNumberFormat="1">
      <alignment horizontal="right" shrinkToFit="0" vertical="bottom" wrapText="0"/>
    </xf>
    <xf borderId="0" fillId="0" fontId="9" numFmtId="164" xfId="0" applyAlignment="1" applyFont="1" applyNumberFormat="1">
      <alignment horizontal="right" shrinkToFit="0" vertical="bottom" wrapText="0"/>
    </xf>
    <xf borderId="0" fillId="0" fontId="7" numFmtId="164" xfId="0" applyAlignment="1" applyFont="1" applyNumberFormat="1">
      <alignment horizontal="right" shrinkToFit="0" vertical="bottom" wrapText="0"/>
    </xf>
    <xf borderId="3" fillId="0" fontId="6" numFmtId="164" xfId="0" applyAlignment="1" applyBorder="1" applyFont="1" applyNumberFormat="1">
      <alignment horizontal="right" shrinkToFit="0" vertical="bottom" wrapText="0"/>
    </xf>
    <xf borderId="0" fillId="0" fontId="10" numFmtId="0" xfId="0" applyAlignment="1" applyFont="1">
      <alignment shrinkToFit="0" vertical="bottom" wrapText="0"/>
    </xf>
    <xf borderId="0" fillId="0" fontId="11" numFmtId="164" xfId="0" applyAlignment="1" applyFont="1" applyNumberFormat="1">
      <alignment horizontal="right" shrinkToFit="0" vertical="bottom" wrapText="0"/>
    </xf>
    <xf borderId="0" fillId="0" fontId="10" numFmtId="165" xfId="0" applyAlignment="1" applyFont="1" applyNumberFormat="1">
      <alignment horizontal="right" shrinkToFit="0" vertical="bottom" wrapText="0"/>
    </xf>
    <xf borderId="0" fillId="0" fontId="3" numFmtId="165" xfId="0" applyAlignment="1" applyFont="1" applyNumberFormat="1">
      <alignment horizontal="right" shrinkToFit="0" vertical="bottom" wrapText="0"/>
    </xf>
    <xf borderId="0" fillId="0" fontId="6" numFmtId="164" xfId="0" applyAlignment="1" applyFont="1" applyNumberFormat="1">
      <alignment horizontal="right" shrinkToFit="0" vertical="bottom" wrapText="0"/>
    </xf>
    <xf borderId="0" fillId="0" fontId="12" numFmtId="0" xfId="0" applyAlignment="1" applyFont="1">
      <alignment shrinkToFit="0" vertical="bottom" wrapText="0"/>
    </xf>
    <xf borderId="0" fillId="0" fontId="8" numFmtId="165" xfId="0" applyAlignment="1" applyFont="1" applyNumberFormat="1">
      <alignment horizontal="right" shrinkToFit="0" vertical="bottom" wrapText="0"/>
    </xf>
    <xf borderId="3" fillId="0" fontId="12" numFmtId="164" xfId="0" applyAlignment="1" applyBorder="1" applyFont="1" applyNumberFormat="1">
      <alignment horizontal="right" shrinkToFit="0" vertical="bottom" wrapText="0"/>
    </xf>
    <xf borderId="0" fillId="0" fontId="13" numFmtId="164" xfId="0" applyAlignment="1" applyFont="1" applyNumberFormat="1">
      <alignment horizontal="right" shrinkToFit="0" vertical="bottom" wrapText="0"/>
    </xf>
    <xf borderId="0" fillId="0" fontId="3" numFmtId="166" xfId="0" applyAlignment="1" applyFont="1" applyNumberFormat="1">
      <alignment horizontal="right" shrinkToFit="0" vertical="bottom" wrapText="0"/>
    </xf>
    <xf borderId="0" fillId="0" fontId="8" numFmtId="167" xfId="0" applyAlignment="1" applyFont="1" applyNumberFormat="1">
      <alignment horizontal="right" shrinkToFit="0" vertical="bottom" wrapText="0"/>
    </xf>
    <xf borderId="0" fillId="0" fontId="6" numFmtId="168" xfId="0" applyAlignment="1" applyFont="1" applyNumberFormat="1">
      <alignment horizontal="right" shrinkToFit="0" vertical="bottom" wrapText="0"/>
    </xf>
    <xf borderId="0" fillId="0" fontId="8" numFmtId="168" xfId="0" applyAlignment="1" applyFont="1" applyNumberFormat="1">
      <alignment horizontal="right" shrinkToFit="0" vertical="bottom" wrapText="0"/>
    </xf>
    <xf borderId="0" fillId="0" fontId="14" numFmtId="0" xfId="0" applyAlignment="1" applyFont="1">
      <alignment shrinkToFit="0" vertical="top" wrapText="1"/>
    </xf>
    <xf borderId="1" fillId="3" fontId="5" numFmtId="0" xfId="0" applyAlignment="1" applyBorder="1" applyFill="1" applyFont="1">
      <alignment horizontal="left" shrinkToFit="0" vertical="bottom" wrapText="0"/>
    </xf>
    <xf borderId="1" fillId="3" fontId="5" numFmtId="0" xfId="0" applyAlignment="1" applyBorder="1" applyFill="1" applyFont="1">
      <alignment horizontal="center" shrinkToFit="0" vertical="bottom" wrapText="0"/>
    </xf>
    <xf borderId="0" fillId="0" fontId="7" numFmtId="168" xfId="0" applyAlignment="1" applyFont="1" applyNumberFormat="1">
      <alignment horizontal="right" shrinkToFit="0" vertical="bottom" wrapText="0"/>
    </xf>
    <xf borderId="0" fillId="0" fontId="9" numFmtId="168" xfId="0" applyAlignment="1" applyFont="1" applyNumberFormat="1">
      <alignment horizontal="right" shrinkToFit="0" vertical="bottom" wrapText="0"/>
    </xf>
    <xf borderId="0" fillId="0" fontId="11" numFmtId="165" xfId="0" applyAlignment="1" applyFont="1" applyNumberFormat="1">
      <alignment horizontal="right" shrinkToFit="0" vertical="bottom" wrapText="0"/>
    </xf>
    <xf borderId="0" fillId="0" fontId="15" numFmtId="0" xfId="0" applyAlignment="1" applyFont="1">
      <alignment shrinkToFit="0" vertical="bottom" wrapText="0"/>
    </xf>
    <xf borderId="0" fillId="0" fontId="7" numFmtId="0" xfId="0" applyAlignment="1" applyFont="1">
      <alignment shrinkToFit="0" vertical="bottom" wrapText="1"/>
    </xf>
    <xf borderId="0" fillId="0" fontId="16" numFmtId="0" xfId="0" applyAlignment="1" applyFont="1">
      <alignment shrinkToFit="0" vertical="bottom" wrapText="0"/>
    </xf>
    <xf borderId="0" fillId="0" fontId="8" numFmtId="2" xfId="0" applyAlignment="1" applyFont="1" applyNumberFormat="1">
      <alignment horizontal="right" shrinkToFit="0" vertical="bottom" wrapText="0"/>
    </xf>
    <xf borderId="0" fillId="0" fontId="7" numFmtId="165" xfId="0" applyAlignment="1" applyFont="1" applyNumberFormat="1">
      <alignment horizontal="right" shrinkToFit="0" vertical="bottom" wrapText="0"/>
    </xf>
    <xf borderId="0" fillId="0" fontId="8" numFmtId="168" xfId="0" applyAlignment="1" applyFont="1" applyNumberFormat="1">
      <alignment horizontal="right" readingOrder="0" shrinkToFit="0" vertical="bottom" wrapText="0"/>
    </xf>
    <xf borderId="0" fillId="0" fontId="8" numFmtId="3" xfId="0" applyAlignment="1" applyFont="1" applyNumberFormat="1">
      <alignment horizontal="right" shrinkToFit="0" vertical="bottom" wrapText="0"/>
    </xf>
    <xf borderId="0" fillId="0" fontId="8" numFmtId="166" xfId="0" applyAlignment="1" applyFont="1" applyNumberFormat="1">
      <alignment horizontal="right" shrinkToFit="0" vertical="bottom" wrapText="0"/>
    </xf>
    <xf borderId="1" fillId="2" fontId="5" numFmtId="0" xfId="0" applyAlignment="1" applyBorder="1" applyFill="1" applyFont="1">
      <alignment horizontal="center" shrinkToFit="0" vertical="bottom" wrapText="0"/>
    </xf>
    <xf borderId="0" fillId="0" fontId="7" numFmtId="1" xfId="0" applyAlignment="1" applyFont="1" applyNumberFormat="1">
      <alignment horizontal="right" shrinkToFit="0" vertical="bottom" wrapText="0"/>
    </xf>
    <xf borderId="0" fillId="0" fontId="7" numFmtId="169" xfId="0" applyAlignment="1" applyFont="1" applyNumberFormat="1">
      <alignment horizontal="right" shrinkToFit="0" vertical="bottom" wrapText="0"/>
    </xf>
    <xf borderId="1" fillId="4" fontId="6" numFmtId="168" xfId="0" applyAlignment="1" applyBorder="1" applyFill="1" applyFont="1" applyNumberFormat="1">
      <alignment horizontal="right" shrinkToFit="0" vertical="bottom" wrapText="0"/>
    </xf>
    <xf borderId="0" fillId="0" fontId="6" numFmtId="165" xfId="0" applyAlignment="1" applyFont="1" applyNumberFormat="1">
      <alignment horizontal="right" shrinkToFit="0" vertical="bottom" wrapText="0"/>
    </xf>
    <xf borderId="1" fillId="2" fontId="5" numFmtId="166" xfId="0" applyAlignment="1" applyBorder="1" applyFill="1" applyFont="1" applyNumberFormat="1">
      <alignment horizontal="center" shrinkToFit="0" vertical="bottom" wrapText="0"/>
    </xf>
    <xf borderId="1" fillId="5" fontId="6" numFmtId="165" xfId="0" applyAlignment="1" applyBorder="1" applyFill="1" applyFont="1" applyNumberFormat="1">
      <alignment horizontal="center" shrinkToFit="0" vertical="bottom" wrapText="0"/>
    </xf>
    <xf borderId="0" fillId="0" fontId="3" numFmtId="0" xfId="0" applyAlignment="1" applyFont="1">
      <alignment horizontal="left" shrinkToFit="0" vertical="bottom" wrapText="0"/>
    </xf>
    <xf borderId="1" fillId="2" fontId="5" numFmtId="0" xfId="0" applyAlignment="1" applyBorder="1" applyFill="1" applyFont="1">
      <alignment horizontal="left" shrinkToFit="0" vertical="bottom" wrapText="0"/>
    </xf>
    <xf borderId="1" fillId="2" fontId="2" numFmtId="0" xfId="0" applyAlignment="1" applyBorder="1" applyFill="1" applyFont="1">
      <alignment shrinkToFit="0" vertical="bottom" wrapText="0"/>
    </xf>
    <xf borderId="0" fillId="0" fontId="7" numFmtId="0" xfId="0" applyAlignment="1" applyFont="1">
      <alignment horizontal="center" shrinkToFit="0" vertical="bottom" wrapText="0"/>
    </xf>
    <xf borderId="1" fillId="5" fontId="17" numFmtId="0" xfId="0" applyAlignment="1" applyBorder="1" applyFill="1" applyFont="1">
      <alignment shrinkToFit="0" vertical="bottom" wrapText="0"/>
    </xf>
    <xf borderId="1" fillId="5" fontId="17" numFmtId="0" xfId="0" applyAlignment="1" applyBorder="1" applyFill="1" applyFont="1">
      <alignment horizontal="center" shrinkToFit="0" vertical="bottom" wrapText="0"/>
    </xf>
    <xf borderId="0" fillId="0" fontId="3" numFmtId="0" xfId="0" applyAlignment="1" applyFont="1">
      <alignment shrinkToFit="0" vertical="top" wrapText="1"/>
    </xf>
    <xf borderId="0" fillId="0" fontId="11" numFmtId="168" xfId="0" applyAlignment="1" applyFont="1" applyNumberFormat="1">
      <alignment horizontal="right" shrinkToFit="0" vertical="bottom" wrapText="0"/>
    </xf>
    <xf borderId="1" fillId="5" fontId="6" numFmtId="168" xfId="0" applyAlignment="1" applyBorder="1" applyFill="1" applyFont="1" applyNumberFormat="1">
      <alignment horizontal="right" shrinkToFit="0" vertical="bottom" wrapText="0"/>
    </xf>
    <xf borderId="1" fillId="4" fontId="17" numFmtId="168" xfId="0" applyAlignment="1" applyBorder="1" applyFill="1" applyFont="1" applyNumberFormat="1">
      <alignment horizontal="right" shrinkToFit="0" vertical="bottom" wrapText="0"/>
    </xf>
    <xf borderId="0" fillId="0" fontId="11" numFmtId="168" xfId="0" applyAlignment="1" applyFont="1" applyNumberFormat="1">
      <alignment horizontal="right" readingOrder="0" shrinkToFit="0" vertical="bottom" wrapText="0"/>
    </xf>
    <xf borderId="0" fillId="0" fontId="9" numFmtId="165" xfId="0" applyAlignment="1" applyFont="1" applyNumberFormat="1">
      <alignment horizontal="right" shrinkToFit="0" vertical="bottom" wrapText="0"/>
    </xf>
    <xf borderId="1" fillId="4" fontId="17" numFmtId="0" xfId="0" applyAlignment="1" applyBorder="1" applyFill="1" applyFont="1">
      <alignment horizontal="center" readingOrder="0" shrinkToFit="0" vertical="bottom" wrapText="0"/>
    </xf>
    <xf borderId="0" fillId="0" fontId="10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5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6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drawing" Target="../drawings/drawing8.xml"/><Relationship Id="rId3" Type="http://schemas.openxmlformats.org/officeDocument/2006/relationships/vmlDrawing" Target="../drawings/vmlDrawing7.v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drawing" Target="../drawings/drawing11.xml"/><Relationship Id="rId3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44.0"/>
    <col customWidth="1" min="2" max="9" width="11.43"/>
    <col customWidth="1" min="10" max="26" width="8.71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0" customHeight="1">
      <c r="A2" s="3" t="s">
        <v>3</v>
      </c>
      <c r="B2" s="2"/>
      <c r="C2" s="2"/>
      <c r="D2" s="2"/>
      <c r="E2" s="2"/>
      <c r="F2" s="2"/>
      <c r="G2" s="2"/>
      <c r="H2" s="2"/>
      <c r="I2" s="2"/>
    </row>
    <row r="3">
      <c r="A3" s="2"/>
      <c r="B3" s="2"/>
      <c r="C3" s="2"/>
      <c r="D3" s="2"/>
      <c r="E3" s="2"/>
      <c r="F3" s="2"/>
      <c r="G3" s="2"/>
      <c r="H3" s="2"/>
      <c r="I3" s="2"/>
    </row>
    <row r="4" ht="15.0" customHeight="1">
      <c r="A4" s="4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</row>
    <row r="5" ht="15.0" customHeight="1">
      <c r="A5" s="6" t="s">
        <v>17</v>
      </c>
      <c r="B5" s="7"/>
      <c r="C5" s="7"/>
      <c r="D5" s="7"/>
      <c r="E5" s="7"/>
      <c r="F5" s="7"/>
      <c r="G5" s="7"/>
      <c r="H5" s="7"/>
      <c r="I5" s="7"/>
    </row>
    <row r="6" ht="15.0" customHeight="1">
      <c r="A6" s="9" t="s">
        <v>21</v>
      </c>
      <c r="B6" s="10">
        <v>1110.0</v>
      </c>
      <c r="C6" s="10">
        <v>1260.0</v>
      </c>
      <c r="D6" s="10">
        <v>1463.0</v>
      </c>
      <c r="E6" s="10">
        <v>1710.0</v>
      </c>
      <c r="F6" s="10">
        <v>2000.0</v>
      </c>
      <c r="G6" s="10">
        <v>2270.0</v>
      </c>
      <c r="H6" s="10">
        <v>2530.0</v>
      </c>
      <c r="I6" s="10">
        <v>2730.0</v>
      </c>
    </row>
    <row r="7" ht="15.0" customHeight="1">
      <c r="A7" s="9" t="s">
        <v>22</v>
      </c>
      <c r="B7" s="10">
        <v>520.0</v>
      </c>
      <c r="C7" s="10">
        <v>540.0</v>
      </c>
      <c r="D7" s="10">
        <v>597.0</v>
      </c>
      <c r="E7" s="10">
        <v>640.0</v>
      </c>
      <c r="F7" s="10">
        <v>700.0</v>
      </c>
      <c r="G7" s="10">
        <v>730.0</v>
      </c>
      <c r="H7" s="10">
        <v>770.0</v>
      </c>
      <c r="I7" s="10">
        <v>800.0</v>
      </c>
    </row>
    <row r="8" ht="15.0" customHeight="1">
      <c r="A8" s="8" t="s">
        <v>20</v>
      </c>
      <c r="B8" s="13">
        <f t="shared" ref="B8:I8" si="1">B6+B7</f>
        <v>1630</v>
      </c>
      <c r="C8" s="13">
        <f t="shared" si="1"/>
        <v>1800</v>
      </c>
      <c r="D8" s="13">
        <f t="shared" si="1"/>
        <v>2060</v>
      </c>
      <c r="E8" s="13">
        <f t="shared" si="1"/>
        <v>2350</v>
      </c>
      <c r="F8" s="13">
        <f t="shared" si="1"/>
        <v>2700</v>
      </c>
      <c r="G8" s="13">
        <f t="shared" si="1"/>
        <v>3000</v>
      </c>
      <c r="H8" s="13">
        <f t="shared" si="1"/>
        <v>3300</v>
      </c>
      <c r="I8" s="13">
        <f t="shared" si="1"/>
        <v>3530</v>
      </c>
    </row>
    <row r="9" ht="15.0" customHeight="1">
      <c r="A9" s="14" t="s">
        <v>25</v>
      </c>
      <c r="B9" s="2"/>
      <c r="C9" s="16">
        <f t="shared" ref="C9:I9" si="2">C8/B8-1</f>
        <v>0.1042944785</v>
      </c>
      <c r="D9" s="16">
        <f t="shared" si="2"/>
        <v>0.1444444444</v>
      </c>
      <c r="E9" s="16">
        <f t="shared" si="2"/>
        <v>0.140776699</v>
      </c>
      <c r="F9" s="16">
        <f t="shared" si="2"/>
        <v>0.1489361702</v>
      </c>
      <c r="G9" s="16">
        <f t="shared" si="2"/>
        <v>0.1111111111</v>
      </c>
      <c r="H9" s="16">
        <f t="shared" si="2"/>
        <v>0.1</v>
      </c>
      <c r="I9" s="16">
        <f t="shared" si="2"/>
        <v>0.0696969697</v>
      </c>
    </row>
    <row r="10" ht="15.0" customHeight="1">
      <c r="A10" s="14" t="s">
        <v>32</v>
      </c>
      <c r="B10" s="17">
        <f t="shared" ref="B10:I10" si="3">B6/B8</f>
        <v>0.6809815951</v>
      </c>
      <c r="C10" s="17">
        <f t="shared" si="3"/>
        <v>0.7</v>
      </c>
      <c r="D10" s="17">
        <f t="shared" si="3"/>
        <v>0.7101941748</v>
      </c>
      <c r="E10" s="17">
        <f t="shared" si="3"/>
        <v>0.7276595745</v>
      </c>
      <c r="F10" s="17">
        <f t="shared" si="3"/>
        <v>0.7407407407</v>
      </c>
      <c r="G10" s="17">
        <f t="shared" si="3"/>
        <v>0.7566666667</v>
      </c>
      <c r="H10" s="17">
        <f t="shared" si="3"/>
        <v>0.7666666667</v>
      </c>
      <c r="I10" s="17">
        <f t="shared" si="3"/>
        <v>0.7733711048</v>
      </c>
    </row>
    <row r="11">
      <c r="A11" s="2"/>
      <c r="B11" s="2"/>
      <c r="C11" s="2"/>
      <c r="D11" s="2"/>
      <c r="E11" s="2"/>
      <c r="F11" s="2"/>
      <c r="G11" s="2"/>
      <c r="H11" s="2"/>
      <c r="I11" s="2"/>
    </row>
    <row r="12" ht="15.0" customHeight="1">
      <c r="A12" s="6" t="s">
        <v>38</v>
      </c>
      <c r="B12" s="7"/>
      <c r="C12" s="7"/>
      <c r="D12" s="7"/>
      <c r="E12" s="7"/>
      <c r="F12" s="7"/>
      <c r="G12" s="7"/>
      <c r="H12" s="7"/>
      <c r="I12" s="7"/>
    </row>
    <row r="13" ht="15.0" customHeight="1">
      <c r="A13" s="9" t="s">
        <v>41</v>
      </c>
      <c r="B13" s="20">
        <v>0.125</v>
      </c>
      <c r="C13" s="20">
        <v>0.14</v>
      </c>
      <c r="D13" s="20">
        <v>0.164</v>
      </c>
      <c r="E13" s="20">
        <v>0.172</v>
      </c>
      <c r="F13" s="20">
        <v>0.175</v>
      </c>
      <c r="G13" s="20">
        <v>0.18</v>
      </c>
      <c r="H13" s="20">
        <v>0.185</v>
      </c>
      <c r="I13" s="20">
        <v>0.188</v>
      </c>
    </row>
    <row r="14" ht="15.0" customHeight="1">
      <c r="A14" s="8" t="s">
        <v>44</v>
      </c>
      <c r="B14" s="18">
        <f t="shared" ref="B14:I14" si="4">B6*B13</f>
        <v>138.75</v>
      </c>
      <c r="C14" s="18">
        <f t="shared" si="4"/>
        <v>176.4</v>
      </c>
      <c r="D14" s="18">
        <f t="shared" si="4"/>
        <v>239.932</v>
      </c>
      <c r="E14" s="18">
        <f t="shared" si="4"/>
        <v>294.12</v>
      </c>
      <c r="F14" s="18">
        <f t="shared" si="4"/>
        <v>350</v>
      </c>
      <c r="G14" s="18">
        <f t="shared" si="4"/>
        <v>408.6</v>
      </c>
      <c r="H14" s="18">
        <f t="shared" si="4"/>
        <v>468.05</v>
      </c>
      <c r="I14" s="18">
        <f t="shared" si="4"/>
        <v>513.24</v>
      </c>
    </row>
    <row r="15" ht="15.0" customHeight="1">
      <c r="A15" s="9" t="s">
        <v>51</v>
      </c>
      <c r="B15" s="20">
        <v>0.108</v>
      </c>
      <c r="C15" s="20">
        <v>0.178</v>
      </c>
      <c r="D15" s="20">
        <v>0.181</v>
      </c>
      <c r="E15" s="20">
        <v>0.17</v>
      </c>
      <c r="F15" s="20">
        <v>0.157</v>
      </c>
      <c r="G15" s="20">
        <v>0.15</v>
      </c>
      <c r="H15" s="20">
        <v>0.148</v>
      </c>
      <c r="I15" s="20">
        <v>0.145</v>
      </c>
    </row>
    <row r="16" ht="15.0" customHeight="1">
      <c r="A16" s="8" t="s">
        <v>52</v>
      </c>
      <c r="B16" s="18">
        <f t="shared" ref="B16:I16" si="5">B7*B15</f>
        <v>56.16</v>
      </c>
      <c r="C16" s="18">
        <f t="shared" si="5"/>
        <v>96.12</v>
      </c>
      <c r="D16" s="18">
        <f t="shared" si="5"/>
        <v>108.057</v>
      </c>
      <c r="E16" s="18">
        <f t="shared" si="5"/>
        <v>108.8</v>
      </c>
      <c r="F16" s="18">
        <f t="shared" si="5"/>
        <v>109.9</v>
      </c>
      <c r="G16" s="18">
        <f t="shared" si="5"/>
        <v>109.5</v>
      </c>
      <c r="H16" s="18">
        <f t="shared" si="5"/>
        <v>113.96</v>
      </c>
      <c r="I16" s="18">
        <f t="shared" si="5"/>
        <v>116</v>
      </c>
    </row>
    <row r="17" ht="15.0" customHeight="1">
      <c r="A17" s="8" t="s">
        <v>57</v>
      </c>
      <c r="B17" s="13">
        <f t="shared" ref="B17:I17" si="6">B14+B16</f>
        <v>194.91</v>
      </c>
      <c r="C17" s="13">
        <f t="shared" si="6"/>
        <v>272.52</v>
      </c>
      <c r="D17" s="13">
        <f t="shared" si="6"/>
        <v>347.989</v>
      </c>
      <c r="E17" s="13">
        <f t="shared" si="6"/>
        <v>402.92</v>
      </c>
      <c r="F17" s="13">
        <f t="shared" si="6"/>
        <v>459.9</v>
      </c>
      <c r="G17" s="13">
        <f t="shared" si="6"/>
        <v>518.1</v>
      </c>
      <c r="H17" s="13">
        <f t="shared" si="6"/>
        <v>582.01</v>
      </c>
      <c r="I17" s="13">
        <f t="shared" si="6"/>
        <v>629.24</v>
      </c>
    </row>
    <row r="18" ht="15.0" customHeight="1">
      <c r="A18" s="14" t="s">
        <v>62</v>
      </c>
      <c r="B18" s="16">
        <f t="shared" ref="B18:I18" si="7">B17/B8</f>
        <v>0.1195766871</v>
      </c>
      <c r="C18" s="16">
        <f t="shared" si="7"/>
        <v>0.1514</v>
      </c>
      <c r="D18" s="16">
        <f t="shared" si="7"/>
        <v>0.168926699</v>
      </c>
      <c r="E18" s="16">
        <f t="shared" si="7"/>
        <v>0.1714553191</v>
      </c>
      <c r="F18" s="16">
        <f t="shared" si="7"/>
        <v>0.1703333333</v>
      </c>
      <c r="G18" s="16">
        <f t="shared" si="7"/>
        <v>0.1727</v>
      </c>
      <c r="H18" s="16">
        <f t="shared" si="7"/>
        <v>0.1763666667</v>
      </c>
      <c r="I18" s="16">
        <f t="shared" si="7"/>
        <v>0.1782549575</v>
      </c>
    </row>
    <row r="19">
      <c r="A19" s="2"/>
      <c r="B19" s="2"/>
      <c r="C19" s="2"/>
      <c r="D19" s="2"/>
      <c r="E19" s="2"/>
      <c r="F19" s="2"/>
      <c r="G19" s="2"/>
      <c r="H19" s="2"/>
      <c r="I19" s="2"/>
    </row>
    <row r="20" ht="15.0" customHeight="1">
      <c r="A20" s="6" t="s">
        <v>70</v>
      </c>
      <c r="B20" s="7"/>
      <c r="C20" s="7"/>
      <c r="D20" s="7"/>
      <c r="E20" s="7"/>
      <c r="F20" s="7"/>
      <c r="G20" s="7"/>
      <c r="H20" s="7"/>
      <c r="I20" s="7"/>
    </row>
    <row r="21" ht="15.0" customHeight="1">
      <c r="A21" s="9" t="s">
        <v>72</v>
      </c>
      <c r="B21" s="10">
        <v>2400.0</v>
      </c>
      <c r="C21" s="10">
        <v>2900.0</v>
      </c>
      <c r="D21" s="10">
        <v>3380.0</v>
      </c>
      <c r="E21" s="10">
        <v>3600.0</v>
      </c>
      <c r="F21" s="10">
        <v>3800.0</v>
      </c>
      <c r="G21" s="10">
        <v>3900.0</v>
      </c>
      <c r="H21" s="10">
        <v>4000.0</v>
      </c>
      <c r="I21" s="10">
        <v>4100.0</v>
      </c>
    </row>
    <row r="22" ht="15.0" customHeight="1">
      <c r="A22" s="14" t="s">
        <v>73</v>
      </c>
      <c r="B22" s="23">
        <f t="shared" ref="B22:I22" si="8">B21/B8</f>
        <v>1.472392638</v>
      </c>
      <c r="C22" s="23">
        <f t="shared" si="8"/>
        <v>1.611111111</v>
      </c>
      <c r="D22" s="23">
        <f t="shared" si="8"/>
        <v>1.640776699</v>
      </c>
      <c r="E22" s="23">
        <f t="shared" si="8"/>
        <v>1.531914894</v>
      </c>
      <c r="F22" s="23">
        <f t="shared" si="8"/>
        <v>1.407407407</v>
      </c>
      <c r="G22" s="23">
        <f t="shared" si="8"/>
        <v>1.3</v>
      </c>
      <c r="H22" s="23">
        <f t="shared" si="8"/>
        <v>1.212121212</v>
      </c>
      <c r="I22" s="23">
        <f t="shared" si="8"/>
        <v>1.161473088</v>
      </c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</row>
  </sheetData>
  <printOptions/>
  <pageMargins bottom="1.0" footer="0.0" header="0.0" left="0.75" right="0.75" top="1.0"/>
  <pageSetup fitToHeight="0"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44.0"/>
    <col customWidth="1" min="2" max="9" width="11.43"/>
    <col customWidth="1" min="10" max="26" width="8.71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0" customHeight="1">
      <c r="A2" s="3" t="s">
        <v>2</v>
      </c>
      <c r="B2" s="2"/>
      <c r="C2" s="2"/>
      <c r="D2" s="2"/>
      <c r="E2" s="2"/>
      <c r="F2" s="2"/>
      <c r="G2" s="2"/>
      <c r="H2" s="2"/>
      <c r="I2" s="2"/>
    </row>
    <row r="3">
      <c r="A3" s="2"/>
      <c r="B3" s="2"/>
      <c r="C3" s="2"/>
      <c r="D3" s="2"/>
      <c r="E3" s="2"/>
      <c r="F3" s="2"/>
      <c r="G3" s="2"/>
      <c r="H3" s="2"/>
      <c r="I3" s="2"/>
    </row>
    <row r="4" ht="15.0" customHeight="1">
      <c r="A4" s="4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</row>
    <row r="5" ht="15.0" customHeight="1">
      <c r="A5" s="6" t="s">
        <v>16</v>
      </c>
      <c r="B5" s="7"/>
      <c r="C5" s="7"/>
      <c r="D5" s="7"/>
      <c r="E5" s="7"/>
      <c r="F5" s="7"/>
      <c r="G5" s="7"/>
      <c r="H5" s="7"/>
      <c r="I5" s="7"/>
    </row>
    <row r="6" ht="15.0" customHeight="1">
      <c r="A6" s="8" t="s">
        <v>20</v>
      </c>
      <c r="B6" s="11">
        <f>'Revenue Model'!B8</f>
        <v>1630</v>
      </c>
      <c r="C6" s="11">
        <f>'Revenue Model'!C8</f>
        <v>1800</v>
      </c>
      <c r="D6" s="11">
        <f>'Revenue Model'!D8</f>
        <v>2060</v>
      </c>
      <c r="E6" s="11">
        <f>'Revenue Model'!E8</f>
        <v>2350</v>
      </c>
      <c r="F6" s="11">
        <f>'Revenue Model'!F8</f>
        <v>2700</v>
      </c>
      <c r="G6" s="11">
        <f>'Revenue Model'!G8</f>
        <v>3000</v>
      </c>
      <c r="H6" s="11">
        <f>'Revenue Model'!H8</f>
        <v>3300</v>
      </c>
      <c r="I6" s="11">
        <f>'Revenue Model'!I8</f>
        <v>3530</v>
      </c>
    </row>
    <row r="7" ht="15.0" customHeight="1">
      <c r="A7" s="8" t="s">
        <v>29</v>
      </c>
      <c r="B7" s="11">
        <f>'Revenue Model'!B17</f>
        <v>194.91</v>
      </c>
      <c r="C7" s="11">
        <f>'Revenue Model'!C17</f>
        <v>272.52</v>
      </c>
      <c r="D7" s="11">
        <f>'Revenue Model'!D17</f>
        <v>347.989</v>
      </c>
      <c r="E7" s="11">
        <f>'Revenue Model'!E17</f>
        <v>402.92</v>
      </c>
      <c r="F7" s="11">
        <f>'Revenue Model'!F17</f>
        <v>459.9</v>
      </c>
      <c r="G7" s="11">
        <f>'Revenue Model'!G17</f>
        <v>518.1</v>
      </c>
      <c r="H7" s="11">
        <f>'Revenue Model'!H17</f>
        <v>582.01</v>
      </c>
      <c r="I7" s="11">
        <f>'Revenue Model'!I17</f>
        <v>629.24</v>
      </c>
    </row>
    <row r="8" ht="15.0" customHeight="1">
      <c r="A8" s="14" t="s">
        <v>36</v>
      </c>
      <c r="B8" s="16">
        <f t="shared" ref="B8:I8" si="1">B7/B6</f>
        <v>0.1195766871</v>
      </c>
      <c r="C8" s="16">
        <f t="shared" si="1"/>
        <v>0.1514</v>
      </c>
      <c r="D8" s="16">
        <f t="shared" si="1"/>
        <v>0.168926699</v>
      </c>
      <c r="E8" s="16">
        <f t="shared" si="1"/>
        <v>0.1714553191</v>
      </c>
      <c r="F8" s="16">
        <f t="shared" si="1"/>
        <v>0.1703333333</v>
      </c>
      <c r="G8" s="16">
        <f t="shared" si="1"/>
        <v>0.1727</v>
      </c>
      <c r="H8" s="16">
        <f t="shared" si="1"/>
        <v>0.1763666667</v>
      </c>
      <c r="I8" s="16">
        <f t="shared" si="1"/>
        <v>0.1782549575</v>
      </c>
    </row>
    <row r="9" ht="15.0" customHeight="1">
      <c r="A9" s="9" t="s">
        <v>48</v>
      </c>
      <c r="B9" s="10">
        <v>-50.0</v>
      </c>
      <c r="C9" s="10">
        <v>-55.0</v>
      </c>
      <c r="D9" s="10">
        <v>-60.0</v>
      </c>
      <c r="E9" s="10">
        <v>-68.0</v>
      </c>
      <c r="F9" s="10">
        <v>-78.0</v>
      </c>
      <c r="G9" s="10">
        <v>-88.0</v>
      </c>
      <c r="H9" s="10">
        <v>-98.0</v>
      </c>
      <c r="I9" s="10">
        <v>-106.0</v>
      </c>
    </row>
    <row r="10" ht="15.0" customHeight="1">
      <c r="A10" s="8" t="s">
        <v>49</v>
      </c>
      <c r="B10" s="18">
        <f t="shared" ref="B10:I10" si="2">B7+B9</f>
        <v>144.91</v>
      </c>
      <c r="C10" s="18">
        <f t="shared" si="2"/>
        <v>217.52</v>
      </c>
      <c r="D10" s="18">
        <f t="shared" si="2"/>
        <v>287.989</v>
      </c>
      <c r="E10" s="18">
        <f t="shared" si="2"/>
        <v>334.92</v>
      </c>
      <c r="F10" s="18">
        <f t="shared" si="2"/>
        <v>381.9</v>
      </c>
      <c r="G10" s="18">
        <f t="shared" si="2"/>
        <v>430.1</v>
      </c>
      <c r="H10" s="18">
        <f t="shared" si="2"/>
        <v>484.01</v>
      </c>
      <c r="I10" s="18">
        <f t="shared" si="2"/>
        <v>523.24</v>
      </c>
    </row>
    <row r="11" ht="15.0" customHeight="1">
      <c r="A11" s="14" t="s">
        <v>54</v>
      </c>
      <c r="B11" s="16">
        <f t="shared" ref="B11:I11" si="3">B10/B6</f>
        <v>0.08890184049</v>
      </c>
      <c r="C11" s="16">
        <f t="shared" si="3"/>
        <v>0.1208444444</v>
      </c>
      <c r="D11" s="16">
        <f t="shared" si="3"/>
        <v>0.1398004854</v>
      </c>
      <c r="E11" s="16">
        <f t="shared" si="3"/>
        <v>0.1425191489</v>
      </c>
      <c r="F11" s="16">
        <f t="shared" si="3"/>
        <v>0.1414444444</v>
      </c>
      <c r="G11" s="16">
        <f t="shared" si="3"/>
        <v>0.1433666667</v>
      </c>
      <c r="H11" s="16">
        <f t="shared" si="3"/>
        <v>0.146669697</v>
      </c>
      <c r="I11" s="16">
        <f t="shared" si="3"/>
        <v>0.1482266289</v>
      </c>
    </row>
    <row r="12">
      <c r="A12" s="2"/>
      <c r="B12" s="2"/>
      <c r="C12" s="2"/>
      <c r="D12" s="2"/>
      <c r="E12" s="2"/>
      <c r="F12" s="2"/>
      <c r="G12" s="2"/>
      <c r="H12" s="2"/>
      <c r="I12" s="2"/>
    </row>
    <row r="13" ht="15.0" customHeight="1">
      <c r="A13" s="6" t="s">
        <v>59</v>
      </c>
      <c r="B13" s="7"/>
      <c r="C13" s="7"/>
      <c r="D13" s="7"/>
      <c r="E13" s="7"/>
      <c r="F13" s="7"/>
      <c r="G13" s="7"/>
      <c r="H13" s="7"/>
      <c r="I13" s="7"/>
    </row>
    <row r="14" ht="15.0" customHeight="1">
      <c r="A14" s="9" t="s">
        <v>60</v>
      </c>
      <c r="B14" s="10">
        <v>-25.0</v>
      </c>
      <c r="C14" s="10">
        <v>-23.0</v>
      </c>
      <c r="D14" s="10">
        <v>-22.0</v>
      </c>
      <c r="E14" s="10">
        <v>-26.0</v>
      </c>
      <c r="F14" s="10">
        <v>-28.0</v>
      </c>
      <c r="G14" s="10">
        <v>-28.0</v>
      </c>
      <c r="H14" s="10">
        <v>-26.0</v>
      </c>
      <c r="I14" s="10">
        <v>-24.0</v>
      </c>
    </row>
    <row r="15" ht="15.0" customHeight="1">
      <c r="A15" s="8" t="s">
        <v>61</v>
      </c>
      <c r="B15" s="18">
        <f t="shared" ref="B15:I15" si="4">B10+B14</f>
        <v>119.91</v>
      </c>
      <c r="C15" s="18">
        <f t="shared" si="4"/>
        <v>194.52</v>
      </c>
      <c r="D15" s="18">
        <f t="shared" si="4"/>
        <v>265.989</v>
      </c>
      <c r="E15" s="18">
        <f t="shared" si="4"/>
        <v>308.92</v>
      </c>
      <c r="F15" s="18">
        <f t="shared" si="4"/>
        <v>353.9</v>
      </c>
      <c r="G15" s="18">
        <f t="shared" si="4"/>
        <v>402.1</v>
      </c>
      <c r="H15" s="18">
        <f t="shared" si="4"/>
        <v>458.01</v>
      </c>
      <c r="I15" s="18">
        <f t="shared" si="4"/>
        <v>499.24</v>
      </c>
    </row>
    <row r="16" ht="15.0" customHeight="1">
      <c r="A16" s="9" t="s">
        <v>66</v>
      </c>
      <c r="B16" s="20">
        <v>0.23</v>
      </c>
      <c r="C16" s="20">
        <v>0.23</v>
      </c>
      <c r="D16" s="20">
        <v>0.23</v>
      </c>
      <c r="E16" s="20">
        <v>0.23</v>
      </c>
      <c r="F16" s="20">
        <v>0.23</v>
      </c>
      <c r="G16" s="20">
        <v>0.23</v>
      </c>
      <c r="H16" s="20">
        <v>0.23</v>
      </c>
      <c r="I16" s="20">
        <v>0.23</v>
      </c>
    </row>
    <row r="17" ht="15.0" customHeight="1">
      <c r="A17" s="9" t="s">
        <v>68</v>
      </c>
      <c r="B17" s="12">
        <f t="shared" ref="B17:I17" si="5">-B15*B16</f>
        <v>-27.5793</v>
      </c>
      <c r="C17" s="12">
        <f t="shared" si="5"/>
        <v>-44.7396</v>
      </c>
      <c r="D17" s="12">
        <f t="shared" si="5"/>
        <v>-61.17747</v>
      </c>
      <c r="E17" s="12">
        <f t="shared" si="5"/>
        <v>-71.0516</v>
      </c>
      <c r="F17" s="12">
        <f t="shared" si="5"/>
        <v>-81.397</v>
      </c>
      <c r="G17" s="12">
        <f t="shared" si="5"/>
        <v>-92.483</v>
      </c>
      <c r="H17" s="12">
        <f t="shared" si="5"/>
        <v>-105.3423</v>
      </c>
      <c r="I17" s="12">
        <f t="shared" si="5"/>
        <v>-114.8252</v>
      </c>
    </row>
    <row r="18" ht="15.0" customHeight="1">
      <c r="A18" s="9" t="s">
        <v>74</v>
      </c>
      <c r="B18" s="10">
        <v>-8.0</v>
      </c>
      <c r="C18" s="10">
        <v>-10.0</v>
      </c>
      <c r="D18" s="10">
        <v>-11.0</v>
      </c>
      <c r="E18" s="10">
        <v>-13.0</v>
      </c>
      <c r="F18" s="10">
        <v>-15.0</v>
      </c>
      <c r="G18" s="10">
        <v>-17.0</v>
      </c>
      <c r="H18" s="10">
        <v>-19.0</v>
      </c>
      <c r="I18" s="10">
        <v>-21.0</v>
      </c>
    </row>
    <row r="19" ht="15.0" customHeight="1">
      <c r="A19" s="8" t="s">
        <v>75</v>
      </c>
      <c r="B19" s="13">
        <f t="shared" ref="B19:I19" si="6">B15+B17+B18</f>
        <v>84.3307</v>
      </c>
      <c r="C19" s="13">
        <f t="shared" si="6"/>
        <v>139.7804</v>
      </c>
      <c r="D19" s="13">
        <f t="shared" si="6"/>
        <v>193.81153</v>
      </c>
      <c r="E19" s="13">
        <f t="shared" si="6"/>
        <v>224.8684</v>
      </c>
      <c r="F19" s="13">
        <f t="shared" si="6"/>
        <v>257.503</v>
      </c>
      <c r="G19" s="13">
        <f t="shared" si="6"/>
        <v>292.617</v>
      </c>
      <c r="H19" s="13">
        <f t="shared" si="6"/>
        <v>333.6677</v>
      </c>
      <c r="I19" s="13">
        <f t="shared" si="6"/>
        <v>363.4148</v>
      </c>
    </row>
    <row r="20" ht="15.0" customHeight="1">
      <c r="A20" s="14" t="s">
        <v>76</v>
      </c>
      <c r="B20" s="16">
        <f t="shared" ref="B20:I20" si="7">B19/B6</f>
        <v>0.05173662577</v>
      </c>
      <c r="C20" s="16">
        <f t="shared" si="7"/>
        <v>0.07765577778</v>
      </c>
      <c r="D20" s="16">
        <f t="shared" si="7"/>
        <v>0.09408326699</v>
      </c>
      <c r="E20" s="16">
        <f t="shared" si="7"/>
        <v>0.09568868085</v>
      </c>
      <c r="F20" s="16">
        <f t="shared" si="7"/>
        <v>0.09537148148</v>
      </c>
      <c r="G20" s="16">
        <f t="shared" si="7"/>
        <v>0.097539</v>
      </c>
      <c r="H20" s="16">
        <f t="shared" si="7"/>
        <v>0.1011114242</v>
      </c>
      <c r="I20" s="16">
        <f t="shared" si="7"/>
        <v>0.1029503683</v>
      </c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</row>
    <row r="22" ht="15.0" customHeight="1">
      <c r="A22" s="6" t="s">
        <v>77</v>
      </c>
      <c r="B22" s="7"/>
      <c r="C22" s="7"/>
      <c r="D22" s="7"/>
      <c r="E22" s="7"/>
      <c r="F22" s="7"/>
      <c r="G22" s="7"/>
      <c r="H22" s="7"/>
      <c r="I22" s="7"/>
    </row>
    <row r="23" ht="15.0" customHeight="1">
      <c r="A23" s="9" t="s">
        <v>78</v>
      </c>
      <c r="B23" s="24">
        <v>188.0</v>
      </c>
      <c r="C23" s="24">
        <v>189.0</v>
      </c>
      <c r="D23" s="24">
        <v>190.0</v>
      </c>
      <c r="E23" s="24">
        <v>190.0</v>
      </c>
      <c r="F23" s="24">
        <v>190.0</v>
      </c>
      <c r="G23" s="24">
        <v>190.0</v>
      </c>
      <c r="H23" s="24">
        <v>190.0</v>
      </c>
      <c r="I23" s="24">
        <v>190.0</v>
      </c>
    </row>
    <row r="24" ht="15.0" customHeight="1">
      <c r="A24" s="8" t="s">
        <v>79</v>
      </c>
      <c r="B24" s="25">
        <f t="shared" ref="B24:I24" si="8">B19/B23</f>
        <v>0.4485675532</v>
      </c>
      <c r="C24" s="25">
        <f t="shared" si="8"/>
        <v>0.739578836</v>
      </c>
      <c r="D24" s="25">
        <f t="shared" si="8"/>
        <v>1.020060684</v>
      </c>
      <c r="E24" s="25">
        <f t="shared" si="8"/>
        <v>1.183517895</v>
      </c>
      <c r="F24" s="25">
        <f t="shared" si="8"/>
        <v>1.355278947</v>
      </c>
      <c r="G24" s="25">
        <f t="shared" si="8"/>
        <v>1.540089474</v>
      </c>
      <c r="H24" s="25">
        <f t="shared" si="8"/>
        <v>1.756145789</v>
      </c>
      <c r="I24" s="25">
        <f t="shared" si="8"/>
        <v>1.912709474</v>
      </c>
    </row>
    <row r="25" ht="15.0" customHeight="1">
      <c r="A25" s="9" t="s">
        <v>80</v>
      </c>
      <c r="B25" s="26">
        <v>0.1</v>
      </c>
      <c r="C25" s="26">
        <v>0.14</v>
      </c>
      <c r="D25" s="26">
        <v>0.26</v>
      </c>
      <c r="E25" s="26">
        <v>0.32</v>
      </c>
      <c r="F25" s="26">
        <v>0.38</v>
      </c>
      <c r="G25" s="26">
        <v>0.45</v>
      </c>
      <c r="H25" s="26">
        <v>0.53</v>
      </c>
      <c r="I25" s="26">
        <v>0.61</v>
      </c>
    </row>
    <row r="26" ht="15.0" customHeight="1">
      <c r="A26" s="14" t="s">
        <v>81</v>
      </c>
      <c r="B26" s="17">
        <f t="shared" ref="B26:I26" si="9">B25/B24</f>
        <v>0.2229318623</v>
      </c>
      <c r="C26" s="17">
        <f t="shared" si="9"/>
        <v>0.1892969257</v>
      </c>
      <c r="D26" s="17">
        <f t="shared" si="9"/>
        <v>0.2548867965</v>
      </c>
      <c r="E26" s="17">
        <f t="shared" si="9"/>
        <v>0.2703803647</v>
      </c>
      <c r="F26" s="17">
        <f t="shared" si="9"/>
        <v>0.2803850829</v>
      </c>
      <c r="G26" s="17">
        <f t="shared" si="9"/>
        <v>0.292190816</v>
      </c>
      <c r="H26" s="17">
        <f t="shared" si="9"/>
        <v>0.3017972672</v>
      </c>
      <c r="I26" s="17">
        <f t="shared" si="9"/>
        <v>0.3189193175</v>
      </c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</row>
  </sheetData>
  <printOptions/>
  <pageMargins bottom="1.0" footer="0.0" header="0.0" left="0.75" right="0.75" top="1.0"/>
  <pageSetup fitToHeight="0"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44.0"/>
    <col customWidth="1" min="2" max="9" width="11.43"/>
    <col customWidth="1" min="10" max="26" width="8.71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0" customHeight="1">
      <c r="A2" s="3" t="s">
        <v>1</v>
      </c>
      <c r="B2" s="2"/>
      <c r="C2" s="2"/>
      <c r="D2" s="2"/>
      <c r="E2" s="2"/>
      <c r="F2" s="2"/>
      <c r="G2" s="2"/>
      <c r="H2" s="2"/>
      <c r="I2" s="2"/>
    </row>
    <row r="3">
      <c r="A3" s="2"/>
      <c r="B3" s="2"/>
      <c r="C3" s="2"/>
      <c r="D3" s="2"/>
      <c r="E3" s="2"/>
      <c r="F3" s="2"/>
      <c r="G3" s="2"/>
      <c r="H3" s="2"/>
      <c r="I3" s="2"/>
    </row>
    <row r="4" ht="15.0" customHeight="1">
      <c r="A4" s="4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</row>
    <row r="5" ht="15.0" customHeight="1">
      <c r="A5" s="6" t="s">
        <v>14</v>
      </c>
      <c r="B5" s="7"/>
      <c r="C5" s="7"/>
      <c r="D5" s="7"/>
      <c r="E5" s="7"/>
      <c r="F5" s="7"/>
      <c r="G5" s="7"/>
      <c r="H5" s="7"/>
      <c r="I5" s="7"/>
    </row>
    <row r="6" ht="15.0" customHeight="1">
      <c r="A6" s="8" t="s">
        <v>18</v>
      </c>
      <c r="B6" s="11">
        <f>'Income Statement'!B19</f>
        <v>84.3307</v>
      </c>
      <c r="C6" s="11">
        <f>'Income Statement'!C19</f>
        <v>139.7804</v>
      </c>
      <c r="D6" s="11">
        <f>'Income Statement'!D19</f>
        <v>193.81153</v>
      </c>
      <c r="E6" s="11">
        <f>'Income Statement'!E19</f>
        <v>224.8684</v>
      </c>
      <c r="F6" s="11">
        <f>'Income Statement'!F19</f>
        <v>257.503</v>
      </c>
      <c r="G6" s="11">
        <f>'Income Statement'!G19</f>
        <v>292.617</v>
      </c>
      <c r="H6" s="11">
        <f>'Income Statement'!H19</f>
        <v>333.6677</v>
      </c>
      <c r="I6" s="11">
        <f>'Income Statement'!I19</f>
        <v>363.4148</v>
      </c>
    </row>
    <row r="7" ht="15.0" customHeight="1">
      <c r="A7" s="9" t="s">
        <v>23</v>
      </c>
      <c r="B7" s="15">
        <f>-'Income Statement'!B18</f>
        <v>8</v>
      </c>
      <c r="C7" s="15">
        <f>-'Income Statement'!C18</f>
        <v>10</v>
      </c>
      <c r="D7" s="15">
        <f>-'Income Statement'!D18</f>
        <v>11</v>
      </c>
      <c r="E7" s="15">
        <f>-'Income Statement'!E18</f>
        <v>13</v>
      </c>
      <c r="F7" s="15">
        <f>-'Income Statement'!F18</f>
        <v>15</v>
      </c>
      <c r="G7" s="15">
        <f>-'Income Statement'!G18</f>
        <v>17</v>
      </c>
      <c r="H7" s="15">
        <f>-'Income Statement'!H18</f>
        <v>19</v>
      </c>
      <c r="I7" s="15">
        <f>-'Income Statement'!I18</f>
        <v>21</v>
      </c>
    </row>
    <row r="8" ht="15.0" customHeight="1">
      <c r="A8" s="9" t="s">
        <v>30</v>
      </c>
      <c r="B8" s="15">
        <f>-'Income Statement'!B9</f>
        <v>50</v>
      </c>
      <c r="C8" s="15">
        <f>-'Income Statement'!C9</f>
        <v>55</v>
      </c>
      <c r="D8" s="15">
        <f>-'Income Statement'!D9</f>
        <v>60</v>
      </c>
      <c r="E8" s="15">
        <f>-'Income Statement'!E9</f>
        <v>68</v>
      </c>
      <c r="F8" s="15">
        <f>-'Income Statement'!F9</f>
        <v>78</v>
      </c>
      <c r="G8" s="15">
        <f>-'Income Statement'!G9</f>
        <v>88</v>
      </c>
      <c r="H8" s="15">
        <f>-'Income Statement'!H9</f>
        <v>98</v>
      </c>
      <c r="I8" s="15">
        <f>-'Income Statement'!I9</f>
        <v>106</v>
      </c>
    </row>
    <row r="9" ht="15.0" customHeight="1">
      <c r="A9" s="9" t="s">
        <v>33</v>
      </c>
      <c r="B9" s="10">
        <v>30.0</v>
      </c>
      <c r="C9" s="10">
        <v>-20.0</v>
      </c>
      <c r="D9" s="10">
        <v>20.0</v>
      </c>
      <c r="E9" s="10">
        <v>-30.0</v>
      </c>
      <c r="F9" s="10">
        <v>-40.0</v>
      </c>
      <c r="G9" s="10">
        <v>-30.0</v>
      </c>
      <c r="H9" s="10">
        <v>-20.0</v>
      </c>
      <c r="I9" s="10">
        <v>-10.0</v>
      </c>
    </row>
    <row r="10" ht="15.0" customHeight="1">
      <c r="A10" s="8" t="s">
        <v>34</v>
      </c>
      <c r="B10" s="18">
        <f t="shared" ref="B10:I10" si="1">SUM(B6:B9)</f>
        <v>172.3307</v>
      </c>
      <c r="C10" s="18">
        <f t="shared" si="1"/>
        <v>184.7804</v>
      </c>
      <c r="D10" s="18">
        <f t="shared" si="1"/>
        <v>284.81153</v>
      </c>
      <c r="E10" s="18">
        <f t="shared" si="1"/>
        <v>275.8684</v>
      </c>
      <c r="F10" s="18">
        <f t="shared" si="1"/>
        <v>310.503</v>
      </c>
      <c r="G10" s="18">
        <f t="shared" si="1"/>
        <v>367.617</v>
      </c>
      <c r="H10" s="18">
        <f t="shared" si="1"/>
        <v>430.6677</v>
      </c>
      <c r="I10" s="18">
        <f t="shared" si="1"/>
        <v>480.4148</v>
      </c>
    </row>
    <row r="11">
      <c r="A11" s="2"/>
      <c r="B11" s="2"/>
      <c r="C11" s="2"/>
      <c r="D11" s="2"/>
      <c r="E11" s="2"/>
      <c r="F11" s="2"/>
      <c r="G11" s="2"/>
      <c r="H11" s="2"/>
      <c r="I11" s="2"/>
    </row>
    <row r="12" ht="15.0" customHeight="1">
      <c r="A12" s="6" t="s">
        <v>37</v>
      </c>
      <c r="B12" s="7"/>
      <c r="C12" s="7"/>
      <c r="D12" s="7"/>
      <c r="E12" s="7"/>
      <c r="F12" s="7"/>
      <c r="G12" s="7"/>
      <c r="H12" s="7"/>
      <c r="I12" s="7"/>
    </row>
    <row r="13" ht="15.0" customHeight="1">
      <c r="A13" s="9" t="s">
        <v>39</v>
      </c>
      <c r="B13" s="10">
        <v>-120.0</v>
      </c>
      <c r="C13" s="10">
        <v>-140.0</v>
      </c>
      <c r="D13" s="10">
        <v>-170.0</v>
      </c>
      <c r="E13" s="10">
        <v>-200.0</v>
      </c>
      <c r="F13" s="10">
        <v>-220.0</v>
      </c>
      <c r="G13" s="10">
        <v>-200.0</v>
      </c>
      <c r="H13" s="10">
        <v>-180.0</v>
      </c>
      <c r="I13" s="10">
        <v>-170.0</v>
      </c>
    </row>
    <row r="14" ht="15.0" customHeight="1">
      <c r="A14" s="19" t="s">
        <v>40</v>
      </c>
      <c r="B14" s="21">
        <f t="shared" ref="B14:I14" si="2">B10+B13</f>
        <v>52.3307</v>
      </c>
      <c r="C14" s="21">
        <f t="shared" si="2"/>
        <v>44.7804</v>
      </c>
      <c r="D14" s="21">
        <f t="shared" si="2"/>
        <v>114.81153</v>
      </c>
      <c r="E14" s="21">
        <f t="shared" si="2"/>
        <v>75.8684</v>
      </c>
      <c r="F14" s="21">
        <f t="shared" si="2"/>
        <v>90.503</v>
      </c>
      <c r="G14" s="21">
        <f t="shared" si="2"/>
        <v>167.617</v>
      </c>
      <c r="H14" s="21">
        <f t="shared" si="2"/>
        <v>250.6677</v>
      </c>
      <c r="I14" s="21">
        <f t="shared" si="2"/>
        <v>310.4148</v>
      </c>
    </row>
    <row r="15" ht="15.0" customHeight="1">
      <c r="A15" s="9" t="s">
        <v>47</v>
      </c>
      <c r="B15" s="15">
        <f>-'Income Statement'!B25*'Income Statement'!B23</f>
        <v>-18.8</v>
      </c>
      <c r="C15" s="15">
        <f>-'Income Statement'!C25*'Income Statement'!C23</f>
        <v>-26.46</v>
      </c>
      <c r="D15" s="15">
        <f>-'Income Statement'!D25*'Income Statement'!D23</f>
        <v>-49.4</v>
      </c>
      <c r="E15" s="15">
        <f>-'Income Statement'!E25*'Income Statement'!E23</f>
        <v>-60.8</v>
      </c>
      <c r="F15" s="15">
        <f>-'Income Statement'!F25*'Income Statement'!F23</f>
        <v>-72.2</v>
      </c>
      <c r="G15" s="15">
        <f>-'Income Statement'!G25*'Income Statement'!G23</f>
        <v>-85.5</v>
      </c>
      <c r="H15" s="15">
        <f>-'Income Statement'!H25*'Income Statement'!H23</f>
        <v>-100.7</v>
      </c>
      <c r="I15" s="15">
        <f>-'Income Statement'!I25*'Income Statement'!I23</f>
        <v>-115.9</v>
      </c>
    </row>
    <row r="16" ht="15.0" customHeight="1">
      <c r="A16" s="9" t="s">
        <v>56</v>
      </c>
      <c r="B16" s="10">
        <v>-10.0</v>
      </c>
      <c r="C16" s="10">
        <v>-10.0</v>
      </c>
      <c r="D16" s="10">
        <v>-15.0</v>
      </c>
      <c r="E16" s="10">
        <v>-15.0</v>
      </c>
      <c r="F16" s="10">
        <v>-15.0</v>
      </c>
      <c r="G16" s="10">
        <v>-15.0</v>
      </c>
      <c r="H16" s="10">
        <v>-15.0</v>
      </c>
      <c r="I16" s="10">
        <v>-15.0</v>
      </c>
    </row>
    <row r="17" ht="15.0" customHeight="1">
      <c r="A17" s="8" t="s">
        <v>58</v>
      </c>
      <c r="B17" s="18">
        <f t="shared" ref="B17:I17" si="3">-B14-B15-B16</f>
        <v>-23.5307</v>
      </c>
      <c r="C17" s="18">
        <f t="shared" si="3"/>
        <v>-8.3204</v>
      </c>
      <c r="D17" s="18">
        <f t="shared" si="3"/>
        <v>-50.41153</v>
      </c>
      <c r="E17" s="18">
        <f t="shared" si="3"/>
        <v>-0.0684</v>
      </c>
      <c r="F17" s="18">
        <f t="shared" si="3"/>
        <v>-3.303</v>
      </c>
      <c r="G17" s="18">
        <f t="shared" si="3"/>
        <v>-67.117</v>
      </c>
      <c r="H17" s="18">
        <f t="shared" si="3"/>
        <v>-134.9677</v>
      </c>
      <c r="I17" s="18">
        <f t="shared" si="3"/>
        <v>-179.5148</v>
      </c>
    </row>
    <row r="18">
      <c r="A18" s="2"/>
      <c r="B18" s="2"/>
      <c r="C18" s="2"/>
      <c r="D18" s="2"/>
      <c r="E18" s="2"/>
      <c r="F18" s="2"/>
      <c r="G18" s="2"/>
      <c r="H18" s="2"/>
      <c r="I18" s="2"/>
    </row>
    <row r="19" ht="15.0" customHeight="1">
      <c r="A19" s="6" t="s">
        <v>63</v>
      </c>
      <c r="B19" s="7"/>
      <c r="C19" s="7"/>
      <c r="D19" s="7"/>
      <c r="E19" s="7"/>
      <c r="F19" s="7"/>
      <c r="G19" s="7"/>
      <c r="H19" s="7"/>
      <c r="I19" s="7"/>
    </row>
    <row r="20" ht="15.0" customHeight="1">
      <c r="A20" s="9" t="s">
        <v>65</v>
      </c>
      <c r="B20" s="10">
        <v>260.0</v>
      </c>
      <c r="C20" s="12">
        <f t="shared" ref="C20:I20" si="4">B21</f>
        <v>230</v>
      </c>
      <c r="D20" s="12">
        <f t="shared" si="4"/>
        <v>195</v>
      </c>
      <c r="E20" s="12">
        <f t="shared" si="4"/>
        <v>152</v>
      </c>
      <c r="F20" s="12">
        <f t="shared" si="4"/>
        <v>151.9316</v>
      </c>
      <c r="G20" s="12">
        <f t="shared" si="4"/>
        <v>148.6286</v>
      </c>
      <c r="H20" s="12">
        <f t="shared" si="4"/>
        <v>81.5116</v>
      </c>
      <c r="I20" s="12">
        <f t="shared" si="4"/>
        <v>-53.4561</v>
      </c>
    </row>
    <row r="21" ht="15.0" customHeight="1">
      <c r="A21" s="8" t="s">
        <v>67</v>
      </c>
      <c r="B21" s="12">
        <v>230.0</v>
      </c>
      <c r="C21" s="12">
        <v>195.0</v>
      </c>
      <c r="D21" s="12">
        <v>152.0</v>
      </c>
      <c r="E21" s="18">
        <f t="shared" ref="E21:I21" si="5">E20+E17</f>
        <v>151.9316</v>
      </c>
      <c r="F21" s="18">
        <f t="shared" si="5"/>
        <v>148.6286</v>
      </c>
      <c r="G21" s="18">
        <f t="shared" si="5"/>
        <v>81.5116</v>
      </c>
      <c r="H21" s="18">
        <f t="shared" si="5"/>
        <v>-53.4561</v>
      </c>
      <c r="I21" s="18">
        <f t="shared" si="5"/>
        <v>-232.9709</v>
      </c>
    </row>
    <row r="22" ht="15.0" customHeight="1">
      <c r="A22" s="14" t="s">
        <v>71</v>
      </c>
      <c r="B22" s="23">
        <f>B21/'Income Statement'!B7</f>
        <v>1.18003181</v>
      </c>
      <c r="C22" s="23">
        <f>C21/'Income Statement'!C7</f>
        <v>0.7155438133</v>
      </c>
      <c r="D22" s="23">
        <f>D21/'Income Statement'!D7</f>
        <v>0.4367954159</v>
      </c>
      <c r="E22" s="23">
        <f>E21/'Income Statement'!E7</f>
        <v>0.3770763427</v>
      </c>
      <c r="F22" s="23">
        <f>F21/'Income Statement'!F7</f>
        <v>0.3231759078</v>
      </c>
      <c r="G22" s="23">
        <f>G21/'Income Statement'!G7</f>
        <v>0.157327929</v>
      </c>
      <c r="H22" s="23">
        <f>H21/'Income Statement'!H7</f>
        <v>-0.09184739094</v>
      </c>
      <c r="I22" s="23">
        <f>I21/'Income Statement'!I7</f>
        <v>-0.3702417202</v>
      </c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</row>
  </sheetData>
  <printOptions/>
  <pageMargins bottom="1.0" footer="0.0" header="0.0" left="0.75" right="0.75" top="1.0"/>
  <pageSetup fitToHeight="0"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44.0"/>
    <col customWidth="1" min="2" max="9" width="11.43"/>
    <col customWidth="1" min="10" max="26" width="8.71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0" customHeight="1">
      <c r="A2" s="3" t="s">
        <v>4</v>
      </c>
      <c r="B2" s="2"/>
      <c r="C2" s="2"/>
      <c r="D2" s="2"/>
      <c r="E2" s="2"/>
      <c r="F2" s="2"/>
      <c r="G2" s="2"/>
      <c r="H2" s="2"/>
      <c r="I2" s="2"/>
    </row>
    <row r="3">
      <c r="A3" s="2"/>
      <c r="B3" s="2"/>
      <c r="C3" s="2"/>
      <c r="D3" s="2"/>
      <c r="E3" s="2"/>
      <c r="F3" s="2"/>
      <c r="G3" s="2"/>
      <c r="H3" s="2"/>
      <c r="I3" s="2"/>
    </row>
    <row r="4" ht="15.0" customHeight="1">
      <c r="A4" s="4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</row>
    <row r="5" ht="15.0" customHeight="1">
      <c r="A5" s="6" t="s">
        <v>15</v>
      </c>
      <c r="B5" s="7"/>
      <c r="C5" s="7"/>
      <c r="D5" s="7"/>
      <c r="E5" s="7"/>
      <c r="F5" s="7"/>
      <c r="G5" s="7"/>
      <c r="H5" s="7"/>
      <c r="I5" s="7"/>
    </row>
    <row r="6" ht="15.0" customHeight="1">
      <c r="A6" s="9" t="s">
        <v>19</v>
      </c>
      <c r="B6" s="10">
        <v>170.0</v>
      </c>
      <c r="C6" s="10">
        <v>205.0</v>
      </c>
      <c r="D6" s="10">
        <v>250.0</v>
      </c>
      <c r="E6" s="12">
        <f>D6-('Cash Flow Statement'!E21-'Cash Flow Statement'!D21)</f>
        <v>250.0684</v>
      </c>
      <c r="F6" s="12">
        <f>E6-('Cash Flow Statement'!F21-'Cash Flow Statement'!E21)</f>
        <v>253.3714</v>
      </c>
      <c r="G6" s="12">
        <f>F6-('Cash Flow Statement'!G21-'Cash Flow Statement'!F21)</f>
        <v>320.4884</v>
      </c>
      <c r="H6" s="12">
        <f>G6-('Cash Flow Statement'!H21-'Cash Flow Statement'!G21)</f>
        <v>455.4561</v>
      </c>
      <c r="I6" s="12">
        <f>H6-('Cash Flow Statement'!I21-'Cash Flow Statement'!H21)</f>
        <v>634.9709</v>
      </c>
    </row>
    <row r="7" ht="15.0" customHeight="1">
      <c r="A7" s="9" t="s">
        <v>24</v>
      </c>
      <c r="B7" s="10">
        <v>300.0</v>
      </c>
      <c r="C7" s="10">
        <v>330.0</v>
      </c>
      <c r="D7" s="10">
        <v>380.0</v>
      </c>
      <c r="E7" s="10">
        <v>430.0</v>
      </c>
      <c r="F7" s="10">
        <v>490.0</v>
      </c>
      <c r="G7" s="10">
        <v>540.0</v>
      </c>
      <c r="H7" s="10">
        <v>590.0</v>
      </c>
      <c r="I7" s="10">
        <v>630.0</v>
      </c>
    </row>
    <row r="8" ht="15.0" customHeight="1">
      <c r="A8" s="9" t="s">
        <v>26</v>
      </c>
      <c r="B8" s="10">
        <v>330.0</v>
      </c>
      <c r="C8" s="10">
        <v>360.0</v>
      </c>
      <c r="D8" s="10">
        <v>420.0</v>
      </c>
      <c r="E8" s="10">
        <v>470.0</v>
      </c>
      <c r="F8" s="10">
        <v>530.0</v>
      </c>
      <c r="G8" s="10">
        <v>580.0</v>
      </c>
      <c r="H8" s="10">
        <v>620.0</v>
      </c>
      <c r="I8" s="10">
        <v>650.0</v>
      </c>
    </row>
    <row r="9" ht="15.0" customHeight="1">
      <c r="A9" s="9" t="s">
        <v>27</v>
      </c>
      <c r="B9" s="10">
        <v>130.0</v>
      </c>
      <c r="C9" s="10">
        <v>140.0</v>
      </c>
      <c r="D9" s="10">
        <v>150.0</v>
      </c>
      <c r="E9" s="10">
        <v>160.0</v>
      </c>
      <c r="F9" s="10">
        <v>170.0</v>
      </c>
      <c r="G9" s="10">
        <v>180.0</v>
      </c>
      <c r="H9" s="10">
        <v>190.0</v>
      </c>
      <c r="I9" s="10">
        <v>200.0</v>
      </c>
    </row>
    <row r="10" ht="15.0" customHeight="1">
      <c r="A10" s="9" t="s">
        <v>28</v>
      </c>
      <c r="B10" s="10">
        <v>560.0</v>
      </c>
      <c r="C10" s="10">
        <v>620.0</v>
      </c>
      <c r="D10" s="10">
        <v>700.0</v>
      </c>
      <c r="E10" s="12">
        <f>D10-'Cash Flow Statement'!E13-'Income Statement'!E9</f>
        <v>968</v>
      </c>
      <c r="F10" s="12">
        <f>E10-'Cash Flow Statement'!F13-'Income Statement'!F9</f>
        <v>1266</v>
      </c>
      <c r="G10" s="12">
        <f>F10-'Cash Flow Statement'!G13-'Income Statement'!G9</f>
        <v>1554</v>
      </c>
      <c r="H10" s="12">
        <f>G10-'Cash Flow Statement'!H13-'Income Statement'!H9</f>
        <v>1832</v>
      </c>
      <c r="I10" s="12">
        <f>H10-'Cash Flow Statement'!I13-'Income Statement'!I9</f>
        <v>2108</v>
      </c>
    </row>
    <row r="11" ht="15.0" customHeight="1">
      <c r="A11" s="9" t="s">
        <v>31</v>
      </c>
      <c r="B11" s="12">
        <f t="shared" ref="B11:D11" si="1">(B15+B16+B17+B21)-(B6+B7+B8+B9+B10)</f>
        <v>422</v>
      </c>
      <c r="C11" s="12">
        <f t="shared" si="1"/>
        <v>395</v>
      </c>
      <c r="D11" s="12">
        <f t="shared" si="1"/>
        <v>410</v>
      </c>
      <c r="E11" s="10">
        <v>150.0</v>
      </c>
      <c r="F11" s="10">
        <v>160.0</v>
      </c>
      <c r="G11" s="10">
        <v>170.0</v>
      </c>
      <c r="H11" s="10">
        <v>180.0</v>
      </c>
      <c r="I11" s="10">
        <v>190.0</v>
      </c>
    </row>
    <row r="12" ht="15.0" customHeight="1">
      <c r="A12" s="8" t="s">
        <v>35</v>
      </c>
      <c r="B12" s="13">
        <f t="shared" ref="B12:I12" si="2">B6+B7+B8+B9+B10+B11</f>
        <v>1912</v>
      </c>
      <c r="C12" s="13">
        <f t="shared" si="2"/>
        <v>2050</v>
      </c>
      <c r="D12" s="13">
        <f t="shared" si="2"/>
        <v>2310</v>
      </c>
      <c r="E12" s="13">
        <f t="shared" si="2"/>
        <v>2428.0684</v>
      </c>
      <c r="F12" s="13">
        <f t="shared" si="2"/>
        <v>2869.3714</v>
      </c>
      <c r="G12" s="13">
        <f t="shared" si="2"/>
        <v>3344.4884</v>
      </c>
      <c r="H12" s="13">
        <f t="shared" si="2"/>
        <v>3867.4561</v>
      </c>
      <c r="I12" s="13">
        <f t="shared" si="2"/>
        <v>4412.9709</v>
      </c>
    </row>
    <row r="13">
      <c r="A13" s="2"/>
      <c r="B13" s="2"/>
      <c r="C13" s="2"/>
      <c r="D13" s="2"/>
      <c r="E13" s="2"/>
      <c r="F13" s="2"/>
      <c r="G13" s="2"/>
      <c r="H13" s="2"/>
      <c r="I13" s="2"/>
    </row>
    <row r="14" ht="15.0" customHeight="1">
      <c r="A14" s="6" t="s">
        <v>42</v>
      </c>
      <c r="B14" s="7"/>
      <c r="C14" s="7"/>
      <c r="D14" s="7"/>
      <c r="E14" s="7"/>
      <c r="F14" s="7"/>
      <c r="G14" s="7"/>
      <c r="H14" s="7"/>
      <c r="I14" s="7"/>
    </row>
    <row r="15" ht="15.0" customHeight="1">
      <c r="A15" s="9" t="s">
        <v>43</v>
      </c>
      <c r="B15" s="10">
        <v>402.0</v>
      </c>
      <c r="C15" s="10">
        <v>400.0</v>
      </c>
      <c r="D15" s="10">
        <v>402.0</v>
      </c>
      <c r="E15" s="10">
        <v>402.0</v>
      </c>
      <c r="F15" s="10">
        <v>402.0</v>
      </c>
      <c r="G15" s="10">
        <v>402.0</v>
      </c>
      <c r="H15" s="10">
        <v>402.0</v>
      </c>
      <c r="I15" s="10">
        <v>402.0</v>
      </c>
    </row>
    <row r="16" ht="15.0" customHeight="1">
      <c r="A16" s="9" t="s">
        <v>45</v>
      </c>
      <c r="B16" s="10">
        <v>780.0</v>
      </c>
      <c r="C16" s="10">
        <v>820.0</v>
      </c>
      <c r="D16" s="10">
        <v>900.0</v>
      </c>
      <c r="E16" s="10">
        <v>1000.0</v>
      </c>
      <c r="F16" s="10">
        <v>1120.0</v>
      </c>
      <c r="G16" s="10">
        <v>1210.0</v>
      </c>
      <c r="H16" s="10">
        <v>1290.0</v>
      </c>
      <c r="I16" s="10">
        <v>1350.0</v>
      </c>
    </row>
    <row r="17" ht="15.0" customHeight="1">
      <c r="A17" s="9" t="s">
        <v>46</v>
      </c>
      <c r="B17" s="10">
        <v>170.0</v>
      </c>
      <c r="C17" s="10">
        <v>180.0</v>
      </c>
      <c r="D17" s="10">
        <v>190.0</v>
      </c>
      <c r="E17" s="12">
        <f t="shared" ref="E17:I17" si="3">(E12)-(E15+E16+E21)</f>
        <v>31</v>
      </c>
      <c r="F17" s="12">
        <f t="shared" si="3"/>
        <v>152</v>
      </c>
      <c r="G17" s="12">
        <f t="shared" si="3"/>
        <v>313</v>
      </c>
      <c r="H17" s="12">
        <f t="shared" si="3"/>
        <v>504</v>
      </c>
      <c r="I17" s="12">
        <f t="shared" si="3"/>
        <v>721</v>
      </c>
    </row>
    <row r="18" ht="15.0" customHeight="1">
      <c r="A18" s="8" t="s">
        <v>50</v>
      </c>
      <c r="B18" s="18">
        <f t="shared" ref="B18:I18" si="4">B15+B16+B17</f>
        <v>1352</v>
      </c>
      <c r="C18" s="18">
        <f t="shared" si="4"/>
        <v>1400</v>
      </c>
      <c r="D18" s="18">
        <f t="shared" si="4"/>
        <v>1492</v>
      </c>
      <c r="E18" s="18">
        <f t="shared" si="4"/>
        <v>1433</v>
      </c>
      <c r="F18" s="18">
        <f t="shared" si="4"/>
        <v>1674</v>
      </c>
      <c r="G18" s="18">
        <f t="shared" si="4"/>
        <v>1925</v>
      </c>
      <c r="H18" s="18">
        <f t="shared" si="4"/>
        <v>2196</v>
      </c>
      <c r="I18" s="18">
        <f t="shared" si="4"/>
        <v>2473</v>
      </c>
    </row>
    <row r="19">
      <c r="A19" s="2"/>
      <c r="B19" s="2"/>
      <c r="C19" s="2"/>
      <c r="D19" s="2"/>
      <c r="E19" s="2"/>
      <c r="F19" s="2"/>
      <c r="G19" s="2"/>
      <c r="H19" s="2"/>
      <c r="I19" s="2"/>
    </row>
    <row r="20" ht="15.0" customHeight="1">
      <c r="A20" s="6" t="s">
        <v>53</v>
      </c>
      <c r="B20" s="7"/>
      <c r="C20" s="7"/>
      <c r="D20" s="7"/>
      <c r="E20" s="7"/>
      <c r="F20" s="7"/>
      <c r="G20" s="7"/>
      <c r="H20" s="7"/>
      <c r="I20" s="7"/>
    </row>
    <row r="21" ht="15.0" customHeight="1">
      <c r="A21" s="9" t="s">
        <v>55</v>
      </c>
      <c r="B21" s="10">
        <v>560.0</v>
      </c>
      <c r="C21" s="10">
        <v>650.0</v>
      </c>
      <c r="D21" s="10">
        <v>818.0</v>
      </c>
      <c r="E21" s="12">
        <f>D21+'Income Statement'!E19-'Income Statement'!E18+'Cash Flow Statement'!E15</f>
        <v>995.0684</v>
      </c>
      <c r="F21" s="12">
        <f>E21+'Income Statement'!F19-'Income Statement'!F18+'Cash Flow Statement'!F15</f>
        <v>1195.3714</v>
      </c>
      <c r="G21" s="12">
        <f>F21+'Income Statement'!G19-'Income Statement'!G18+'Cash Flow Statement'!G15</f>
        <v>1419.4884</v>
      </c>
      <c r="H21" s="12">
        <f>G21+'Income Statement'!H19-'Income Statement'!H18+'Cash Flow Statement'!H15</f>
        <v>1671.4561</v>
      </c>
      <c r="I21" s="12">
        <f>H21+'Income Statement'!I19-'Income Statement'!I18+'Cash Flow Statement'!I15</f>
        <v>1939.9709</v>
      </c>
    </row>
    <row r="22" ht="15.0" customHeight="1">
      <c r="A22" s="8" t="s">
        <v>64</v>
      </c>
      <c r="B22" s="13">
        <f t="shared" ref="B22:I22" si="5">B18+B21</f>
        <v>1912</v>
      </c>
      <c r="C22" s="13">
        <f t="shared" si="5"/>
        <v>2050</v>
      </c>
      <c r="D22" s="13">
        <f t="shared" si="5"/>
        <v>2310</v>
      </c>
      <c r="E22" s="13">
        <f t="shared" si="5"/>
        <v>2428.0684</v>
      </c>
      <c r="F22" s="13">
        <f t="shared" si="5"/>
        <v>2869.3714</v>
      </c>
      <c r="G22" s="13">
        <f t="shared" si="5"/>
        <v>3344.4884</v>
      </c>
      <c r="H22" s="13">
        <f t="shared" si="5"/>
        <v>3867.4561</v>
      </c>
      <c r="I22" s="13">
        <f t="shared" si="5"/>
        <v>4412.9709</v>
      </c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</row>
    <row r="24" ht="15.0" customHeight="1">
      <c r="A24" s="8" t="s">
        <v>69</v>
      </c>
      <c r="B24" s="22">
        <f t="shared" ref="B24:I24" si="6">B12-B22</f>
        <v>0</v>
      </c>
      <c r="C24" s="22">
        <f t="shared" si="6"/>
        <v>0</v>
      </c>
      <c r="D24" s="22">
        <f t="shared" si="6"/>
        <v>0</v>
      </c>
      <c r="E24" s="22">
        <f t="shared" si="6"/>
        <v>0</v>
      </c>
      <c r="F24" s="22">
        <f t="shared" si="6"/>
        <v>0</v>
      </c>
      <c r="G24" s="22">
        <f t="shared" si="6"/>
        <v>0</v>
      </c>
      <c r="H24" s="22">
        <f t="shared" si="6"/>
        <v>0</v>
      </c>
      <c r="I24" s="22">
        <f t="shared" si="6"/>
        <v>0</v>
      </c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</row>
  </sheetData>
  <printOptions/>
  <pageMargins bottom="1.0" footer="0.0" header="0.0" left="0.75" right="0.75" top="1.0"/>
  <pageSetup fitToHeight="0"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44.0"/>
    <col customWidth="1" min="2" max="9" width="11.43"/>
    <col customWidth="1" min="10" max="26" width="8.71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0" customHeight="1">
      <c r="A2" s="3" t="s">
        <v>82</v>
      </c>
      <c r="B2" s="2"/>
      <c r="C2" s="2"/>
      <c r="D2" s="2"/>
      <c r="E2" s="2"/>
      <c r="F2" s="2"/>
      <c r="G2" s="2"/>
      <c r="H2" s="2"/>
      <c r="I2" s="2"/>
    </row>
    <row r="3">
      <c r="A3" s="2"/>
      <c r="B3" s="2"/>
      <c r="C3" s="2"/>
      <c r="D3" s="2"/>
      <c r="E3" s="2"/>
      <c r="F3" s="2"/>
      <c r="G3" s="2"/>
      <c r="H3" s="2"/>
      <c r="I3" s="2"/>
    </row>
    <row r="4" ht="15.0" customHeight="1">
      <c r="A4" s="4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</row>
    <row r="5" ht="15.0" customHeight="1">
      <c r="A5" s="6" t="s">
        <v>83</v>
      </c>
      <c r="B5" s="7"/>
      <c r="C5" s="7"/>
      <c r="D5" s="7"/>
      <c r="E5" s="7"/>
      <c r="F5" s="7"/>
      <c r="G5" s="7"/>
      <c r="H5" s="7"/>
      <c r="I5" s="7"/>
    </row>
    <row r="6" ht="30.0" customHeight="1">
      <c r="A6" s="27" t="s">
        <v>84</v>
      </c>
    </row>
    <row r="7">
      <c r="A7" s="2"/>
      <c r="B7" s="2"/>
      <c r="C7" s="2"/>
      <c r="D7" s="2"/>
      <c r="E7" s="2"/>
      <c r="F7" s="2"/>
      <c r="G7" s="2"/>
      <c r="H7" s="2"/>
      <c r="I7" s="2"/>
    </row>
    <row r="8" ht="15.0" customHeight="1">
      <c r="A8" s="28" t="s">
        <v>85</v>
      </c>
      <c r="B8" s="7"/>
      <c r="C8" s="29" t="s">
        <v>86</v>
      </c>
      <c r="D8" s="7"/>
      <c r="E8" s="29" t="s">
        <v>87</v>
      </c>
      <c r="F8" s="7"/>
      <c r="G8" s="29" t="s">
        <v>88</v>
      </c>
      <c r="H8" s="7"/>
      <c r="I8" s="2"/>
    </row>
    <row r="9" ht="15.0" customHeight="1">
      <c r="A9" s="9" t="s">
        <v>89</v>
      </c>
      <c r="B9" s="2"/>
      <c r="C9" s="10">
        <v>2900.0</v>
      </c>
      <c r="D9" s="2"/>
      <c r="E9" s="10">
        <v>3530.0</v>
      </c>
      <c r="F9" s="2"/>
      <c r="G9" s="10">
        <v>4100.0</v>
      </c>
      <c r="H9" s="2"/>
      <c r="I9" s="2"/>
    </row>
    <row r="10" ht="15.0" customHeight="1">
      <c r="A10" s="9" t="s">
        <v>90</v>
      </c>
      <c r="B10" s="2"/>
      <c r="C10" s="20">
        <v>0.15</v>
      </c>
      <c r="D10" s="2"/>
      <c r="E10" s="20">
        <v>0.178</v>
      </c>
      <c r="F10" s="2"/>
      <c r="G10" s="20">
        <v>0.2</v>
      </c>
      <c r="H10" s="2"/>
      <c r="I10" s="2"/>
    </row>
    <row r="11" ht="15.0" customHeight="1">
      <c r="A11" s="9" t="s">
        <v>29</v>
      </c>
      <c r="B11" s="2"/>
      <c r="C11" s="10">
        <v>435.0</v>
      </c>
      <c r="D11" s="2"/>
      <c r="E11" s="10">
        <v>629.0</v>
      </c>
      <c r="F11" s="2"/>
      <c r="G11" s="10">
        <v>820.0</v>
      </c>
      <c r="H11" s="2"/>
      <c r="I11" s="2"/>
    </row>
    <row r="12" ht="15.0" customHeight="1">
      <c r="A12" s="9" t="s">
        <v>18</v>
      </c>
      <c r="B12" s="2"/>
      <c r="C12" s="10">
        <v>235.0</v>
      </c>
      <c r="D12" s="2"/>
      <c r="E12" s="10">
        <v>363.0</v>
      </c>
      <c r="F12" s="2"/>
      <c r="G12" s="10">
        <v>500.0</v>
      </c>
      <c r="H12" s="2"/>
      <c r="I12" s="2"/>
    </row>
    <row r="13" ht="15.0" customHeight="1">
      <c r="A13" s="9" t="s">
        <v>79</v>
      </c>
      <c r="B13" s="2"/>
      <c r="C13" s="26">
        <v>1.24</v>
      </c>
      <c r="D13" s="2"/>
      <c r="E13" s="26">
        <v>1.91</v>
      </c>
      <c r="F13" s="2"/>
      <c r="G13" s="26">
        <v>2.63</v>
      </c>
      <c r="H13" s="2"/>
      <c r="I13" s="2"/>
    </row>
    <row r="14">
      <c r="A14" s="2"/>
      <c r="B14" s="2"/>
      <c r="C14" s="2"/>
      <c r="D14" s="2"/>
      <c r="E14" s="2"/>
      <c r="F14" s="2"/>
      <c r="G14" s="2"/>
      <c r="H14" s="2"/>
      <c r="I14" s="2"/>
    </row>
    <row r="15" ht="15.0" customHeight="1">
      <c r="A15" s="6" t="s">
        <v>91</v>
      </c>
      <c r="B15" s="7"/>
      <c r="C15" s="7"/>
      <c r="D15" s="7"/>
      <c r="E15" s="7"/>
      <c r="F15" s="7"/>
      <c r="G15" s="7"/>
      <c r="H15" s="7"/>
      <c r="I15" s="7"/>
    </row>
    <row r="16" ht="15.0" customHeight="1">
      <c r="A16" s="28" t="s">
        <v>92</v>
      </c>
      <c r="B16" s="7"/>
      <c r="C16" s="29" t="s">
        <v>86</v>
      </c>
      <c r="D16" s="7"/>
      <c r="E16" s="29" t="s">
        <v>93</v>
      </c>
      <c r="F16" s="7"/>
      <c r="G16" s="29" t="s">
        <v>88</v>
      </c>
      <c r="H16" s="7"/>
      <c r="I16" s="2"/>
    </row>
    <row r="17" ht="15.0" customHeight="1">
      <c r="A17" s="9" t="s">
        <v>89</v>
      </c>
      <c r="B17" s="2"/>
      <c r="C17" s="12">
        <v>2900.0</v>
      </c>
      <c r="D17" s="2"/>
      <c r="E17" s="11">
        <f>'Income Statement'!I6</f>
        <v>3530</v>
      </c>
      <c r="F17" s="2"/>
      <c r="G17" s="12">
        <v>4100.0</v>
      </c>
      <c r="H17" s="2"/>
      <c r="I17" s="2"/>
    </row>
    <row r="18" ht="15.0" customHeight="1">
      <c r="A18" s="9" t="s">
        <v>29</v>
      </c>
      <c r="B18" s="2"/>
      <c r="C18" s="12">
        <v>435.0</v>
      </c>
      <c r="D18" s="2"/>
      <c r="E18" s="11">
        <f>'Income Statement'!I7</f>
        <v>629.24</v>
      </c>
      <c r="F18" s="2"/>
      <c r="G18" s="12">
        <v>820.0</v>
      </c>
      <c r="H18" s="2"/>
      <c r="I18" s="2"/>
    </row>
    <row r="19" ht="15.0" customHeight="1">
      <c r="A19" s="9" t="s">
        <v>94</v>
      </c>
      <c r="B19" s="2"/>
      <c r="C19" s="12">
        <v>235.0</v>
      </c>
      <c r="D19" s="2"/>
      <c r="E19" s="11">
        <f>'Income Statement'!I19</f>
        <v>363.4148</v>
      </c>
      <c r="F19" s="2"/>
      <c r="G19" s="12">
        <v>500.0</v>
      </c>
      <c r="H19" s="2"/>
      <c r="I19" s="2"/>
    </row>
    <row r="20" ht="15.0" customHeight="1">
      <c r="A20" s="9" t="s">
        <v>79</v>
      </c>
      <c r="B20" s="2"/>
      <c r="C20" s="30">
        <v>1.24</v>
      </c>
      <c r="D20" s="2"/>
      <c r="E20" s="31">
        <f>'Income Statement'!I24</f>
        <v>1.912709474</v>
      </c>
      <c r="F20" s="2"/>
      <c r="G20" s="30">
        <v>2.63</v>
      </c>
      <c r="H20" s="2"/>
      <c r="I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</row>
  </sheetData>
  <mergeCells count="1">
    <mergeCell ref="A6:I6"/>
  </mergeCells>
  <printOptions/>
  <pageMargins bottom="1.0" footer="0.0" header="0.0" left="0.75" right="0.75" top="1.0"/>
  <pageSetup fitToHeight="0"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44.0"/>
    <col customWidth="1" min="2" max="9" width="11.43"/>
    <col customWidth="1" min="10" max="26" width="8.71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0" customHeight="1">
      <c r="A2" s="3" t="s">
        <v>95</v>
      </c>
      <c r="B2" s="2"/>
      <c r="C2" s="2"/>
      <c r="D2" s="2"/>
      <c r="E2" s="2"/>
      <c r="F2" s="2"/>
      <c r="G2" s="2"/>
      <c r="H2" s="2"/>
      <c r="I2" s="2"/>
    </row>
    <row r="3">
      <c r="A3" s="2"/>
      <c r="B3" s="2"/>
      <c r="C3" s="2"/>
      <c r="D3" s="2"/>
      <c r="E3" s="2"/>
      <c r="F3" s="2"/>
      <c r="G3" s="2"/>
      <c r="H3" s="2"/>
      <c r="I3" s="2"/>
    </row>
    <row r="4" ht="15.0" customHeight="1">
      <c r="A4" s="4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</row>
    <row r="5" ht="15.0" customHeight="1">
      <c r="A5" s="6" t="s">
        <v>96</v>
      </c>
      <c r="B5" s="7"/>
      <c r="C5" s="7"/>
      <c r="D5" s="7"/>
      <c r="E5" s="7"/>
      <c r="F5" s="7"/>
      <c r="G5" s="7"/>
      <c r="H5" s="7"/>
      <c r="I5" s="7"/>
    </row>
    <row r="6" ht="15.0" customHeight="1">
      <c r="A6" s="8" t="s">
        <v>49</v>
      </c>
      <c r="B6" s="11">
        <f>'Income Statement'!B10</f>
        <v>144.91</v>
      </c>
      <c r="C6" s="11">
        <f>'Income Statement'!C10</f>
        <v>217.52</v>
      </c>
      <c r="D6" s="11">
        <f>'Income Statement'!D10</f>
        <v>287.989</v>
      </c>
      <c r="E6" s="11">
        <f>'Income Statement'!E10</f>
        <v>334.92</v>
      </c>
      <c r="F6" s="11">
        <f>'Income Statement'!F10</f>
        <v>381.9</v>
      </c>
      <c r="G6" s="11">
        <f>'Income Statement'!G10</f>
        <v>430.1</v>
      </c>
      <c r="H6" s="11">
        <f>'Income Statement'!H10</f>
        <v>484.01</v>
      </c>
      <c r="I6" s="11">
        <f>'Income Statement'!I10</f>
        <v>523.24</v>
      </c>
    </row>
    <row r="7" ht="15.0" customHeight="1">
      <c r="A7" s="9" t="s">
        <v>97</v>
      </c>
      <c r="B7" s="32">
        <v>0.23</v>
      </c>
      <c r="C7" s="32">
        <v>0.23</v>
      </c>
      <c r="D7" s="32">
        <v>0.23</v>
      </c>
      <c r="E7" s="32">
        <v>0.23</v>
      </c>
      <c r="F7" s="32">
        <v>0.23</v>
      </c>
      <c r="G7" s="32">
        <v>0.23</v>
      </c>
      <c r="H7" s="32">
        <v>0.23</v>
      </c>
      <c r="I7" s="32">
        <v>0.23</v>
      </c>
    </row>
    <row r="8" ht="15.0" customHeight="1">
      <c r="A8" s="8" t="s">
        <v>98</v>
      </c>
      <c r="B8" s="18">
        <f t="shared" ref="B8:I8" si="1">B6*(1-B7)</f>
        <v>111.5807</v>
      </c>
      <c r="C8" s="18">
        <f t="shared" si="1"/>
        <v>167.4904</v>
      </c>
      <c r="D8" s="18">
        <f t="shared" si="1"/>
        <v>221.75153</v>
      </c>
      <c r="E8" s="18">
        <f t="shared" si="1"/>
        <v>257.8884</v>
      </c>
      <c r="F8" s="18">
        <f t="shared" si="1"/>
        <v>294.063</v>
      </c>
      <c r="G8" s="18">
        <f t="shared" si="1"/>
        <v>331.177</v>
      </c>
      <c r="H8" s="18">
        <f t="shared" si="1"/>
        <v>372.6877</v>
      </c>
      <c r="I8" s="18">
        <f t="shared" si="1"/>
        <v>402.8948</v>
      </c>
    </row>
    <row r="9" ht="15.0" customHeight="1">
      <c r="A9" s="9" t="s">
        <v>30</v>
      </c>
      <c r="B9" s="15">
        <f>-'Income Statement'!B9</f>
        <v>50</v>
      </c>
      <c r="C9" s="15">
        <f>-'Income Statement'!C9</f>
        <v>55</v>
      </c>
      <c r="D9" s="15">
        <f>-'Income Statement'!D9</f>
        <v>60</v>
      </c>
      <c r="E9" s="15">
        <f>-'Income Statement'!E9</f>
        <v>68</v>
      </c>
      <c r="F9" s="15">
        <f>-'Income Statement'!F9</f>
        <v>78</v>
      </c>
      <c r="G9" s="15">
        <f>-'Income Statement'!G9</f>
        <v>88</v>
      </c>
      <c r="H9" s="15">
        <f>-'Income Statement'!H9</f>
        <v>98</v>
      </c>
      <c r="I9" s="15">
        <f>-'Income Statement'!I9</f>
        <v>106</v>
      </c>
    </row>
    <row r="10" ht="15.0" customHeight="1">
      <c r="A10" s="9" t="s">
        <v>99</v>
      </c>
      <c r="B10" s="15">
        <f>'Cash Flow Statement'!B13</f>
        <v>-120</v>
      </c>
      <c r="C10" s="15">
        <f>'Cash Flow Statement'!C13</f>
        <v>-140</v>
      </c>
      <c r="D10" s="15">
        <f>'Cash Flow Statement'!D13</f>
        <v>-170</v>
      </c>
      <c r="E10" s="15">
        <f>'Cash Flow Statement'!E13</f>
        <v>-200</v>
      </c>
      <c r="F10" s="15">
        <f>'Cash Flow Statement'!F13</f>
        <v>-220</v>
      </c>
      <c r="G10" s="15">
        <f>'Cash Flow Statement'!G13</f>
        <v>-200</v>
      </c>
      <c r="H10" s="15">
        <f>'Cash Flow Statement'!H13</f>
        <v>-180</v>
      </c>
      <c r="I10" s="15">
        <f>'Cash Flow Statement'!I13</f>
        <v>-170</v>
      </c>
    </row>
    <row r="11" ht="15.0" customHeight="1">
      <c r="A11" s="9" t="s">
        <v>100</v>
      </c>
      <c r="B11" s="15">
        <f>'Cash Flow Statement'!B9</f>
        <v>30</v>
      </c>
      <c r="C11" s="15">
        <f>'Cash Flow Statement'!C9</f>
        <v>-20</v>
      </c>
      <c r="D11" s="15">
        <f>'Cash Flow Statement'!D9</f>
        <v>20</v>
      </c>
      <c r="E11" s="15">
        <f>'Cash Flow Statement'!E9</f>
        <v>-30</v>
      </c>
      <c r="F11" s="15">
        <f>'Cash Flow Statement'!F9</f>
        <v>-40</v>
      </c>
      <c r="G11" s="15">
        <f>'Cash Flow Statement'!G9</f>
        <v>-30</v>
      </c>
      <c r="H11" s="15">
        <f>'Cash Flow Statement'!H9</f>
        <v>-20</v>
      </c>
      <c r="I11" s="15">
        <f>'Cash Flow Statement'!I9</f>
        <v>-10</v>
      </c>
    </row>
    <row r="12" ht="15.0" customHeight="1">
      <c r="A12" s="8" t="s">
        <v>101</v>
      </c>
      <c r="B12" s="13">
        <f t="shared" ref="B12:I12" si="2">B8+B9+B10+B11</f>
        <v>71.5807</v>
      </c>
      <c r="C12" s="13">
        <f t="shared" si="2"/>
        <v>62.4904</v>
      </c>
      <c r="D12" s="13">
        <f t="shared" si="2"/>
        <v>131.75153</v>
      </c>
      <c r="E12" s="13">
        <f t="shared" si="2"/>
        <v>95.8884</v>
      </c>
      <c r="F12" s="13">
        <f t="shared" si="2"/>
        <v>112.063</v>
      </c>
      <c r="G12" s="13">
        <f t="shared" si="2"/>
        <v>189.177</v>
      </c>
      <c r="H12" s="13">
        <f t="shared" si="2"/>
        <v>270.6877</v>
      </c>
      <c r="I12" s="13">
        <f t="shared" si="2"/>
        <v>328.8948</v>
      </c>
    </row>
    <row r="13">
      <c r="A13" s="2"/>
      <c r="B13" s="2"/>
      <c r="C13" s="2"/>
      <c r="D13" s="2"/>
      <c r="E13" s="2"/>
      <c r="F13" s="2"/>
      <c r="G13" s="2"/>
      <c r="H13" s="2"/>
      <c r="I13" s="2"/>
    </row>
    <row r="14" ht="15.0" customHeight="1">
      <c r="A14" s="6" t="s">
        <v>102</v>
      </c>
      <c r="B14" s="7"/>
      <c r="C14" s="7"/>
      <c r="D14" s="7"/>
      <c r="E14" s="7"/>
      <c r="F14" s="7"/>
      <c r="G14" s="7"/>
      <c r="H14" s="7"/>
      <c r="I14" s="7"/>
    </row>
    <row r="15" ht="15.0" customHeight="1">
      <c r="A15" s="9" t="s">
        <v>103</v>
      </c>
      <c r="B15" s="2"/>
      <c r="C15" s="2"/>
      <c r="D15" s="2"/>
      <c r="E15" s="15">
        <f>'Income Statement'!I6</f>
        <v>3530</v>
      </c>
      <c r="F15" s="2"/>
      <c r="G15" s="2"/>
      <c r="H15" s="2"/>
      <c r="I15" s="2"/>
    </row>
    <row r="16" ht="15.0" customHeight="1">
      <c r="A16" s="9" t="s">
        <v>104</v>
      </c>
      <c r="B16" s="2"/>
      <c r="C16" s="2"/>
      <c r="D16" s="2"/>
      <c r="E16" s="15">
        <f>'Income Statement'!I7</f>
        <v>629.24</v>
      </c>
      <c r="F16" s="2"/>
      <c r="G16" s="2"/>
      <c r="H16" s="2"/>
      <c r="I16" s="2"/>
    </row>
    <row r="17" ht="15.0" customHeight="1">
      <c r="A17" s="9" t="s">
        <v>105</v>
      </c>
      <c r="B17" s="2"/>
      <c r="C17" s="2"/>
      <c r="D17" s="2"/>
      <c r="E17" s="15">
        <f>'Income Statement'!I10</f>
        <v>523.24</v>
      </c>
      <c r="F17" s="2"/>
      <c r="G17" s="2"/>
      <c r="H17" s="2"/>
      <c r="I17" s="2"/>
    </row>
    <row r="18" ht="15.0" customHeight="1">
      <c r="A18" s="9" t="s">
        <v>106</v>
      </c>
      <c r="B18" s="2"/>
      <c r="C18" s="2"/>
      <c r="D18" s="2"/>
      <c r="E18" s="12">
        <f>I12</f>
        <v>328.8948</v>
      </c>
      <c r="F18" s="2"/>
      <c r="G18" s="2"/>
      <c r="H18" s="2"/>
      <c r="I18" s="2"/>
    </row>
    <row r="19">
      <c r="A19" s="2"/>
      <c r="B19" s="2"/>
      <c r="C19" s="2"/>
      <c r="D19" s="2"/>
      <c r="E19" s="2"/>
      <c r="F19" s="2"/>
      <c r="G19" s="2"/>
      <c r="H19" s="2"/>
      <c r="I19" s="2"/>
    </row>
    <row r="20" ht="15.0" customHeight="1">
      <c r="A20" s="6" t="s">
        <v>107</v>
      </c>
      <c r="B20" s="7"/>
      <c r="C20" s="7"/>
      <c r="D20" s="7"/>
      <c r="E20" s="7"/>
      <c r="F20" s="7"/>
      <c r="G20" s="7"/>
      <c r="H20" s="7"/>
      <c r="I20" s="7"/>
    </row>
    <row r="21" ht="15.0" customHeight="1">
      <c r="A21" s="9" t="s">
        <v>109</v>
      </c>
      <c r="B21" s="2"/>
      <c r="C21" s="2"/>
      <c r="D21" s="2"/>
      <c r="E21" s="20">
        <v>0.03</v>
      </c>
      <c r="F21" s="2"/>
      <c r="G21" s="2"/>
      <c r="H21" s="2"/>
      <c r="I21" s="2"/>
    </row>
    <row r="22" ht="15.0" customHeight="1">
      <c r="A22" s="9" t="s">
        <v>110</v>
      </c>
      <c r="B22" s="2"/>
      <c r="C22" s="2"/>
      <c r="D22" s="2"/>
      <c r="E22" s="20">
        <v>0.06</v>
      </c>
      <c r="F22" s="2"/>
      <c r="G22" s="2"/>
      <c r="H22" s="2"/>
      <c r="I22" s="2"/>
    </row>
    <row r="23" ht="15.0" customHeight="1">
      <c r="A23" s="9" t="s">
        <v>112</v>
      </c>
      <c r="B23" s="2"/>
      <c r="C23" s="2"/>
      <c r="D23" s="2"/>
      <c r="E23" s="36">
        <v>1.2</v>
      </c>
      <c r="F23" s="2"/>
      <c r="G23" s="2"/>
      <c r="H23" s="2"/>
      <c r="I23" s="2"/>
    </row>
    <row r="24" ht="15.0" customHeight="1">
      <c r="A24" s="9" t="s">
        <v>116</v>
      </c>
      <c r="B24" s="2"/>
      <c r="C24" s="2"/>
      <c r="D24" s="2"/>
      <c r="E24" s="37">
        <f>E21+E22*E23</f>
        <v>0.102</v>
      </c>
      <c r="F24" s="2"/>
      <c r="G24" s="2"/>
      <c r="H24" s="2"/>
      <c r="I24" s="2"/>
    </row>
    <row r="25" ht="15.0" customHeight="1">
      <c r="A25" s="9" t="s">
        <v>124</v>
      </c>
      <c r="B25" s="2"/>
      <c r="C25" s="2"/>
      <c r="D25" s="2"/>
      <c r="E25" s="20">
        <v>0.045</v>
      </c>
      <c r="F25" s="2"/>
      <c r="G25" s="2"/>
      <c r="H25" s="2"/>
      <c r="I25" s="2"/>
    </row>
    <row r="26" ht="15.0" customHeight="1">
      <c r="A26" s="9" t="s">
        <v>125</v>
      </c>
      <c r="B26" s="2"/>
      <c r="C26" s="2"/>
      <c r="D26" s="2"/>
      <c r="E26" s="20">
        <v>0.23</v>
      </c>
      <c r="F26" s="2"/>
      <c r="G26" s="2"/>
      <c r="H26" s="2"/>
      <c r="I26" s="2"/>
    </row>
    <row r="27" ht="15.0" customHeight="1">
      <c r="A27" s="9" t="s">
        <v>126</v>
      </c>
      <c r="B27" s="2"/>
      <c r="C27" s="2"/>
      <c r="D27" s="2"/>
      <c r="E27" s="37">
        <f>E25*(1-E26)</f>
        <v>0.03465</v>
      </c>
      <c r="F27" s="2"/>
      <c r="G27" s="2"/>
      <c r="H27" s="2"/>
      <c r="I27" s="2"/>
    </row>
    <row r="28" ht="15.0" customHeight="1">
      <c r="A28" s="9" t="s">
        <v>127</v>
      </c>
      <c r="B28" s="2"/>
      <c r="C28" s="2"/>
      <c r="D28" s="2"/>
      <c r="E28" s="20">
        <v>0.9</v>
      </c>
      <c r="F28" s="2"/>
      <c r="G28" s="2"/>
      <c r="H28" s="2"/>
      <c r="I28" s="2"/>
    </row>
    <row r="29" ht="15.0" customHeight="1">
      <c r="A29" s="9" t="s">
        <v>128</v>
      </c>
      <c r="B29" s="2"/>
      <c r="C29" s="2"/>
      <c r="D29" s="2"/>
      <c r="E29" s="37">
        <f>1-E28</f>
        <v>0.1</v>
      </c>
      <c r="F29" s="2"/>
      <c r="G29" s="2"/>
      <c r="H29" s="2"/>
      <c r="I29" s="2"/>
    </row>
    <row r="30" ht="15.0" customHeight="1">
      <c r="A30" s="9" t="s">
        <v>129</v>
      </c>
      <c r="B30" s="2"/>
      <c r="C30" s="2"/>
      <c r="D30" s="2"/>
      <c r="E30" s="37">
        <f>E24*E28+E27*E29</f>
        <v>0.095265</v>
      </c>
      <c r="F30" s="2"/>
      <c r="G30" s="2"/>
      <c r="H30" s="2"/>
      <c r="I30" s="2"/>
    </row>
    <row r="31" ht="15.0" customHeight="1">
      <c r="A31" s="9" t="s">
        <v>130</v>
      </c>
      <c r="B31" s="2"/>
      <c r="C31" s="2"/>
      <c r="D31" s="2"/>
      <c r="E31" s="20">
        <v>0.025</v>
      </c>
      <c r="F31" s="2"/>
      <c r="G31" s="2"/>
      <c r="H31" s="2"/>
      <c r="I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</row>
  </sheetData>
  <printOptions/>
  <pageMargins bottom="1.0" footer="0.0" header="0.0" left="0.75" right="0.75" top="1.0"/>
  <pageSetup fitToHeight="0" orientation="landscape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12.0"/>
    <col customWidth="1" min="2" max="26" width="8.71"/>
  </cols>
  <sheetData>
    <row r="1" ht="15.75" customHeight="1">
      <c r="A1" s="33" t="s">
        <v>108</v>
      </c>
    </row>
    <row r="2">
      <c r="A2" s="2"/>
    </row>
    <row r="3" ht="15.0" customHeight="1">
      <c r="A3" s="34"/>
    </row>
    <row r="4" ht="15.0" customHeight="1">
      <c r="A4" s="35" t="s">
        <v>111</v>
      </c>
    </row>
    <row r="5" ht="23.25" customHeight="1">
      <c r="A5" s="34" t="s">
        <v>113</v>
      </c>
    </row>
    <row r="6" ht="15.0" customHeight="1">
      <c r="A6" s="34"/>
    </row>
    <row r="7" ht="15.0" customHeight="1">
      <c r="A7" s="35" t="s">
        <v>114</v>
      </c>
    </row>
    <row r="8" ht="34.5" customHeight="1">
      <c r="A8" s="34" t="s">
        <v>115</v>
      </c>
    </row>
    <row r="9" ht="34.5" customHeight="1">
      <c r="A9" s="34" t="s">
        <v>117</v>
      </c>
    </row>
    <row r="10" ht="15.0" customHeight="1">
      <c r="A10" s="34"/>
    </row>
    <row r="11" ht="15.0" customHeight="1">
      <c r="A11" s="35" t="s">
        <v>118</v>
      </c>
    </row>
    <row r="12" ht="23.25" customHeight="1">
      <c r="A12" s="34" t="s">
        <v>119</v>
      </c>
    </row>
    <row r="13" ht="23.25" customHeight="1">
      <c r="A13" s="34" t="s">
        <v>120</v>
      </c>
    </row>
    <row r="14" ht="23.25" customHeight="1">
      <c r="A14" s="34" t="s">
        <v>121</v>
      </c>
    </row>
    <row r="15" ht="15.0" customHeight="1">
      <c r="A15" s="34"/>
    </row>
    <row r="16" ht="15.0" customHeight="1">
      <c r="A16" s="35" t="s">
        <v>122</v>
      </c>
    </row>
    <row r="17" ht="23.25" customHeight="1">
      <c r="A17" s="34" t="s">
        <v>123</v>
      </c>
    </row>
    <row r="18">
      <c r="A18" s="2"/>
    </row>
    <row r="19">
      <c r="A19" s="2"/>
    </row>
    <row r="20">
      <c r="A20" s="2"/>
    </row>
    <row r="21" ht="15.75" customHeight="1">
      <c r="A21" s="2"/>
    </row>
    <row r="22" ht="15.75" customHeight="1">
      <c r="A22" s="2"/>
    </row>
    <row r="23" ht="15.75" customHeight="1">
      <c r="A23" s="2"/>
    </row>
    <row r="24" ht="15.75" customHeight="1">
      <c r="A24" s="2"/>
    </row>
    <row r="25" ht="15.75" customHeight="1">
      <c r="A25" s="2"/>
    </row>
    <row r="26" ht="15.75" customHeight="1">
      <c r="A26" s="2"/>
    </row>
    <row r="27" ht="15.75" customHeight="1">
      <c r="A27" s="2"/>
    </row>
    <row r="28" ht="15.75" customHeight="1">
      <c r="A28" s="2"/>
    </row>
    <row r="29" ht="15.75" customHeight="1">
      <c r="A29" s="2"/>
    </row>
    <row r="30" ht="15.75" customHeight="1">
      <c r="A30" s="2"/>
    </row>
    <row r="31" ht="15.75" customHeight="1">
      <c r="A31" s="2"/>
    </row>
    <row r="32" ht="15.75" customHeight="1">
      <c r="A32" s="2"/>
    </row>
    <row r="33" ht="15.75" customHeight="1">
      <c r="A33" s="2"/>
    </row>
    <row r="34" ht="15.75" customHeight="1">
      <c r="A34" s="2"/>
    </row>
    <row r="35" ht="15.75" customHeight="1">
      <c r="A35" s="2"/>
    </row>
    <row r="36" ht="15.75" customHeight="1">
      <c r="A36" s="2"/>
    </row>
    <row r="37" ht="15.75" customHeight="1">
      <c r="A37" s="2"/>
    </row>
    <row r="38" ht="15.75" customHeight="1">
      <c r="A38" s="2"/>
    </row>
    <row r="39" ht="15.75" customHeight="1">
      <c r="A39" s="2"/>
    </row>
    <row r="40" ht="15.75" customHeight="1">
      <c r="A40" s="2"/>
    </row>
    <row r="41" ht="15.75" customHeight="1">
      <c r="A41" s="2"/>
    </row>
    <row r="42" ht="15.75" customHeight="1">
      <c r="A42" s="2"/>
    </row>
    <row r="43" ht="15.75" customHeight="1">
      <c r="A43" s="2"/>
    </row>
    <row r="44" ht="15.75" customHeight="1">
      <c r="A44" s="2"/>
    </row>
    <row r="45" ht="15.75" customHeight="1">
      <c r="A45" s="2"/>
    </row>
    <row r="46" ht="15.75" customHeight="1">
      <c r="A46" s="2"/>
    </row>
    <row r="47" ht="15.75" customHeight="1">
      <c r="A47" s="2"/>
    </row>
    <row r="48" ht="15.75" customHeight="1">
      <c r="A48" s="2"/>
    </row>
    <row r="49" ht="15.75" customHeight="1">
      <c r="A49" s="2"/>
    </row>
    <row r="50" ht="15.75" customHeight="1">
      <c r="A50" s="2"/>
    </row>
    <row r="51" ht="15.75" customHeight="1">
      <c r="A51" s="2"/>
    </row>
    <row r="52" ht="15.75" customHeight="1">
      <c r="A52" s="2"/>
    </row>
    <row r="53" ht="15.75" customHeight="1">
      <c r="A53" s="2"/>
    </row>
    <row r="54" ht="15.75" customHeight="1">
      <c r="A54" s="2"/>
    </row>
    <row r="55" ht="15.75" customHeight="1">
      <c r="A55" s="2"/>
    </row>
    <row r="56" ht="15.75" customHeight="1">
      <c r="A56" s="2"/>
    </row>
    <row r="57" ht="15.75" customHeight="1">
      <c r="A57" s="2"/>
    </row>
    <row r="58" ht="15.75" customHeight="1">
      <c r="A58" s="2"/>
    </row>
    <row r="59" ht="15.75" customHeight="1">
      <c r="A59" s="2"/>
    </row>
    <row r="60" ht="15.75" customHeight="1">
      <c r="A60" s="2"/>
    </row>
    <row r="61" ht="15.75" customHeight="1">
      <c r="A61" s="2"/>
    </row>
    <row r="62" ht="15.75" customHeight="1">
      <c r="A62" s="2"/>
    </row>
    <row r="63" ht="15.75" customHeight="1">
      <c r="A63" s="2"/>
    </row>
    <row r="64" ht="15.75" customHeight="1">
      <c r="A64" s="2"/>
    </row>
    <row r="65" ht="15.75" customHeight="1">
      <c r="A65" s="2"/>
    </row>
    <row r="66" ht="15.75" customHeight="1">
      <c r="A66" s="2"/>
    </row>
    <row r="67" ht="15.75" customHeight="1">
      <c r="A67" s="2"/>
    </row>
    <row r="68" ht="15.75" customHeight="1">
      <c r="A68" s="2"/>
    </row>
    <row r="69" ht="15.75" customHeight="1">
      <c r="A69" s="2"/>
    </row>
    <row r="70" ht="15.75" customHeight="1">
      <c r="A70" s="2"/>
    </row>
    <row r="71" ht="15.75" customHeight="1">
      <c r="A71" s="2"/>
    </row>
    <row r="72" ht="15.75" customHeight="1">
      <c r="A72" s="2"/>
    </row>
    <row r="73" ht="15.75" customHeight="1">
      <c r="A73" s="2"/>
    </row>
    <row r="74" ht="15.75" customHeight="1">
      <c r="A74" s="2"/>
    </row>
    <row r="75" ht="15.75" customHeight="1">
      <c r="A75" s="2"/>
    </row>
    <row r="76" ht="15.75" customHeight="1">
      <c r="A76" s="2"/>
    </row>
    <row r="77" ht="15.75" customHeight="1">
      <c r="A77" s="2"/>
    </row>
    <row r="78" ht="15.75" customHeight="1">
      <c r="A78" s="2"/>
    </row>
    <row r="79" ht="15.75" customHeight="1">
      <c r="A79" s="2"/>
    </row>
    <row r="80" ht="15.75" customHeight="1">
      <c r="A80" s="2"/>
    </row>
    <row r="81" ht="15.75" customHeight="1">
      <c r="A81" s="2"/>
    </row>
    <row r="82" ht="15.75" customHeight="1">
      <c r="A82" s="2"/>
    </row>
    <row r="83" ht="15.75" customHeight="1">
      <c r="A83" s="2"/>
    </row>
    <row r="84" ht="15.75" customHeight="1">
      <c r="A84" s="2"/>
    </row>
    <row r="85" ht="15.75" customHeight="1">
      <c r="A85" s="2"/>
    </row>
    <row r="86" ht="15.75" customHeight="1">
      <c r="A86" s="2"/>
    </row>
    <row r="87" ht="15.75" customHeight="1">
      <c r="A87" s="2"/>
    </row>
    <row r="88" ht="15.75" customHeight="1">
      <c r="A88" s="2"/>
    </row>
    <row r="89" ht="15.75" customHeight="1">
      <c r="A89" s="2"/>
    </row>
    <row r="90" ht="15.75" customHeight="1">
      <c r="A90" s="2"/>
    </row>
    <row r="91" ht="15.75" customHeight="1">
      <c r="A91" s="2"/>
    </row>
    <row r="92" ht="15.75" customHeight="1">
      <c r="A92" s="2"/>
    </row>
    <row r="93" ht="15.75" customHeight="1">
      <c r="A93" s="2"/>
    </row>
    <row r="94" ht="15.75" customHeight="1">
      <c r="A94" s="2"/>
    </row>
    <row r="95" ht="15.75" customHeight="1">
      <c r="A95" s="2"/>
    </row>
    <row r="96" ht="15.75" customHeight="1">
      <c r="A96" s="2"/>
    </row>
    <row r="97" ht="15.75" customHeight="1">
      <c r="A97" s="2"/>
    </row>
    <row r="98" ht="15.75" customHeight="1">
      <c r="A98" s="2"/>
    </row>
    <row r="99" ht="15.75" customHeight="1">
      <c r="A99" s="2"/>
    </row>
    <row r="100" ht="15.75" customHeight="1">
      <c r="A100" s="2"/>
    </row>
    <row r="101" ht="15.75" customHeight="1">
      <c r="A101" s="2"/>
    </row>
    <row r="102" ht="15.75" customHeight="1">
      <c r="A102" s="2"/>
    </row>
    <row r="103" ht="15.75" customHeight="1">
      <c r="A103" s="2"/>
    </row>
    <row r="104" ht="15.75" customHeight="1">
      <c r="A104" s="2"/>
    </row>
    <row r="105" ht="15.75" customHeight="1">
      <c r="A105" s="2"/>
    </row>
    <row r="106" ht="15.75" customHeight="1">
      <c r="A106" s="2"/>
    </row>
    <row r="107" ht="15.75" customHeight="1">
      <c r="A107" s="2"/>
    </row>
    <row r="108" ht="15.75" customHeight="1">
      <c r="A108" s="2"/>
    </row>
    <row r="109" ht="15.75" customHeight="1">
      <c r="A109" s="2"/>
    </row>
    <row r="110" ht="15.75" customHeight="1">
      <c r="A110" s="2"/>
    </row>
    <row r="111" ht="15.75" customHeight="1">
      <c r="A111" s="2"/>
    </row>
    <row r="112" ht="15.75" customHeight="1">
      <c r="A112" s="2"/>
    </row>
    <row r="113" ht="15.75" customHeight="1">
      <c r="A113" s="2"/>
    </row>
    <row r="114" ht="15.75" customHeight="1">
      <c r="A114" s="2"/>
    </row>
    <row r="115" ht="15.75" customHeight="1">
      <c r="A115" s="2"/>
    </row>
    <row r="116" ht="15.75" customHeight="1">
      <c r="A116" s="2"/>
    </row>
    <row r="117" ht="15.75" customHeight="1">
      <c r="A117" s="2"/>
    </row>
    <row r="118" ht="15.75" customHeight="1">
      <c r="A118" s="2"/>
    </row>
    <row r="119" ht="15.75" customHeight="1">
      <c r="A119" s="2"/>
    </row>
    <row r="120" ht="15.75" customHeight="1">
      <c r="A120" s="2"/>
    </row>
    <row r="121" ht="15.75" customHeight="1">
      <c r="A121" s="2"/>
    </row>
    <row r="122" ht="15.75" customHeight="1">
      <c r="A122" s="2"/>
    </row>
    <row r="123" ht="15.75" customHeight="1">
      <c r="A123" s="2"/>
    </row>
    <row r="124" ht="15.75" customHeight="1">
      <c r="A124" s="2"/>
    </row>
    <row r="125" ht="15.75" customHeight="1">
      <c r="A125" s="2"/>
    </row>
    <row r="126" ht="15.75" customHeight="1">
      <c r="A126" s="2"/>
    </row>
    <row r="127" ht="15.75" customHeight="1">
      <c r="A127" s="2"/>
    </row>
    <row r="128" ht="15.75" customHeight="1">
      <c r="A128" s="2"/>
    </row>
    <row r="129" ht="15.75" customHeight="1">
      <c r="A129" s="2"/>
    </row>
    <row r="130" ht="15.75" customHeight="1">
      <c r="A130" s="2"/>
    </row>
    <row r="131" ht="15.75" customHeight="1">
      <c r="A131" s="2"/>
    </row>
    <row r="132" ht="15.75" customHeight="1">
      <c r="A132" s="2"/>
    </row>
    <row r="133" ht="15.75" customHeight="1">
      <c r="A133" s="2"/>
    </row>
    <row r="134" ht="15.75" customHeight="1">
      <c r="A134" s="2"/>
    </row>
    <row r="135" ht="15.75" customHeight="1">
      <c r="A135" s="2"/>
    </row>
    <row r="136" ht="15.75" customHeight="1">
      <c r="A136" s="2"/>
    </row>
    <row r="137" ht="15.75" customHeight="1">
      <c r="A137" s="2"/>
    </row>
    <row r="138" ht="15.75" customHeight="1">
      <c r="A138" s="2"/>
    </row>
    <row r="139" ht="15.75" customHeight="1">
      <c r="A139" s="2"/>
    </row>
    <row r="140" ht="15.75" customHeight="1">
      <c r="A140" s="2"/>
    </row>
    <row r="141" ht="15.75" customHeight="1">
      <c r="A141" s="2"/>
    </row>
    <row r="142" ht="15.75" customHeight="1">
      <c r="A142" s="2"/>
    </row>
    <row r="143" ht="15.75" customHeight="1">
      <c r="A143" s="2"/>
    </row>
    <row r="144" ht="15.75" customHeight="1">
      <c r="A144" s="2"/>
    </row>
    <row r="145" ht="15.75" customHeight="1">
      <c r="A145" s="2"/>
    </row>
    <row r="146" ht="15.75" customHeight="1">
      <c r="A146" s="2"/>
    </row>
    <row r="147" ht="15.75" customHeight="1">
      <c r="A147" s="2"/>
    </row>
    <row r="148" ht="15.75" customHeight="1">
      <c r="A148" s="2"/>
    </row>
    <row r="149" ht="15.75" customHeight="1">
      <c r="A149" s="2"/>
    </row>
    <row r="150" ht="15.75" customHeight="1">
      <c r="A150" s="2"/>
    </row>
    <row r="151" ht="15.75" customHeight="1">
      <c r="A151" s="2"/>
    </row>
    <row r="152" ht="15.75" customHeight="1">
      <c r="A152" s="2"/>
    </row>
    <row r="153" ht="15.75" customHeight="1">
      <c r="A153" s="2"/>
    </row>
    <row r="154" ht="15.75" customHeight="1">
      <c r="A154" s="2"/>
    </row>
    <row r="155" ht="15.75" customHeight="1">
      <c r="A155" s="2"/>
    </row>
    <row r="156" ht="15.75" customHeight="1">
      <c r="A156" s="2"/>
    </row>
    <row r="157" ht="15.75" customHeight="1">
      <c r="A157" s="2"/>
    </row>
    <row r="158" ht="15.75" customHeight="1">
      <c r="A158" s="2"/>
    </row>
    <row r="159" ht="15.75" customHeight="1">
      <c r="A159" s="2"/>
    </row>
    <row r="160" ht="15.75" customHeight="1">
      <c r="A160" s="2"/>
    </row>
    <row r="161" ht="15.75" customHeight="1">
      <c r="A161" s="2"/>
    </row>
    <row r="162" ht="15.75" customHeight="1">
      <c r="A162" s="2"/>
    </row>
    <row r="163" ht="15.75" customHeight="1">
      <c r="A163" s="2"/>
    </row>
    <row r="164" ht="15.75" customHeight="1">
      <c r="A164" s="2"/>
    </row>
    <row r="165" ht="15.75" customHeight="1">
      <c r="A165" s="2"/>
    </row>
    <row r="166" ht="15.75" customHeight="1">
      <c r="A166" s="2"/>
    </row>
    <row r="167" ht="15.75" customHeight="1">
      <c r="A167" s="2"/>
    </row>
    <row r="168" ht="15.75" customHeight="1">
      <c r="A168" s="2"/>
    </row>
    <row r="169" ht="15.75" customHeight="1">
      <c r="A169" s="2"/>
    </row>
    <row r="170" ht="15.75" customHeight="1">
      <c r="A170" s="2"/>
    </row>
    <row r="171" ht="15.75" customHeight="1">
      <c r="A171" s="2"/>
    </row>
    <row r="172" ht="15.75" customHeight="1">
      <c r="A172" s="2"/>
    </row>
    <row r="173" ht="15.75" customHeight="1">
      <c r="A173" s="2"/>
    </row>
    <row r="174" ht="15.75" customHeight="1">
      <c r="A174" s="2"/>
    </row>
    <row r="175" ht="15.75" customHeight="1">
      <c r="A175" s="2"/>
    </row>
    <row r="176" ht="15.75" customHeight="1">
      <c r="A176" s="2"/>
    </row>
    <row r="177" ht="15.75" customHeight="1">
      <c r="A177" s="2"/>
    </row>
    <row r="178" ht="15.75" customHeight="1">
      <c r="A178" s="2"/>
    </row>
    <row r="179" ht="15.75" customHeight="1">
      <c r="A179" s="2"/>
    </row>
    <row r="180" ht="15.75" customHeight="1">
      <c r="A180" s="2"/>
    </row>
    <row r="181" ht="15.75" customHeight="1">
      <c r="A181" s="2"/>
    </row>
    <row r="182" ht="15.75" customHeight="1">
      <c r="A182" s="2"/>
    </row>
    <row r="183" ht="15.75" customHeight="1">
      <c r="A183" s="2"/>
    </row>
    <row r="184" ht="15.75" customHeight="1">
      <c r="A184" s="2"/>
    </row>
    <row r="185" ht="15.75" customHeight="1">
      <c r="A185" s="2"/>
    </row>
    <row r="186" ht="15.75" customHeight="1">
      <c r="A186" s="2"/>
    </row>
    <row r="187" ht="15.75" customHeight="1">
      <c r="A187" s="2"/>
    </row>
    <row r="188" ht="15.75" customHeight="1">
      <c r="A188" s="2"/>
    </row>
    <row r="189" ht="15.75" customHeight="1">
      <c r="A189" s="2"/>
    </row>
    <row r="190" ht="15.75" customHeight="1">
      <c r="A190" s="2"/>
    </row>
    <row r="191" ht="15.75" customHeight="1">
      <c r="A191" s="2"/>
    </row>
    <row r="192" ht="15.75" customHeight="1">
      <c r="A192" s="2"/>
    </row>
    <row r="193" ht="15.75" customHeight="1">
      <c r="A193" s="2"/>
    </row>
    <row r="194" ht="15.75" customHeight="1">
      <c r="A194" s="2"/>
    </row>
    <row r="195" ht="15.75" customHeight="1">
      <c r="A195" s="2"/>
    </row>
    <row r="196" ht="15.75" customHeight="1">
      <c r="A196" s="2"/>
    </row>
    <row r="197" ht="15.75" customHeight="1">
      <c r="A197" s="2"/>
    </row>
    <row r="198" ht="15.75" customHeight="1">
      <c r="A198" s="2"/>
    </row>
    <row r="199" ht="15.75" customHeight="1">
      <c r="A199" s="2"/>
    </row>
    <row r="200" ht="15.75" customHeight="1">
      <c r="A200" s="2"/>
    </row>
    <row r="201" ht="15.75" customHeight="1">
      <c r="A201" s="2"/>
    </row>
    <row r="202" ht="15.75" customHeight="1">
      <c r="A202" s="2"/>
    </row>
    <row r="203" ht="15.75" customHeight="1">
      <c r="A203" s="2"/>
    </row>
    <row r="204" ht="15.75" customHeight="1">
      <c r="A204" s="2"/>
    </row>
    <row r="205" ht="15.75" customHeight="1">
      <c r="A205" s="2"/>
    </row>
    <row r="206" ht="15.75" customHeight="1">
      <c r="A206" s="2"/>
    </row>
    <row r="207" ht="15.75" customHeight="1">
      <c r="A207" s="2"/>
    </row>
    <row r="208" ht="15.75" customHeight="1">
      <c r="A208" s="2"/>
    </row>
    <row r="209" ht="15.75" customHeight="1">
      <c r="A209" s="2"/>
    </row>
    <row r="210" ht="15.75" customHeight="1">
      <c r="A210" s="2"/>
    </row>
    <row r="211" ht="15.75" customHeight="1">
      <c r="A211" s="2"/>
    </row>
    <row r="212" ht="15.75" customHeight="1">
      <c r="A212" s="2"/>
    </row>
    <row r="213" ht="15.75" customHeight="1">
      <c r="A213" s="2"/>
    </row>
    <row r="214" ht="15.75" customHeight="1">
      <c r="A214" s="2"/>
    </row>
    <row r="215" ht="15.75" customHeight="1">
      <c r="A215" s="2"/>
    </row>
    <row r="216" ht="15.75" customHeight="1">
      <c r="A216" s="2"/>
    </row>
    <row r="217" ht="15.75" customHeight="1">
      <c r="A217" s="2"/>
    </row>
    <row r="218" ht="15.75" customHeight="1">
      <c r="A218" s="2"/>
    </row>
    <row r="219" ht="15.75" customHeight="1">
      <c r="A219" s="2"/>
    </row>
    <row r="220" ht="15.75" customHeight="1">
      <c r="A220" s="2"/>
    </row>
    <row r="221" ht="15.75" customHeight="1">
      <c r="A221" s="2"/>
    </row>
    <row r="222" ht="15.75" customHeight="1">
      <c r="A222" s="2"/>
    </row>
    <row r="223" ht="15.75" customHeight="1">
      <c r="A223" s="2"/>
    </row>
    <row r="224" ht="15.75" customHeight="1">
      <c r="A224" s="2"/>
    </row>
    <row r="225" ht="15.75" customHeight="1">
      <c r="A225" s="2"/>
    </row>
    <row r="226" ht="15.75" customHeight="1">
      <c r="A226" s="2"/>
    </row>
    <row r="227" ht="15.75" customHeight="1">
      <c r="A227" s="2"/>
    </row>
    <row r="228" ht="15.75" customHeight="1">
      <c r="A228" s="2"/>
    </row>
    <row r="229" ht="15.75" customHeight="1">
      <c r="A229" s="2"/>
    </row>
    <row r="230" ht="15.75" customHeight="1">
      <c r="A230" s="2"/>
    </row>
    <row r="231" ht="15.75" customHeight="1">
      <c r="A231" s="2"/>
    </row>
    <row r="232" ht="15.75" customHeight="1">
      <c r="A232" s="2"/>
    </row>
    <row r="233" ht="15.75" customHeight="1">
      <c r="A233" s="2"/>
    </row>
    <row r="234" ht="15.75" customHeight="1">
      <c r="A234" s="2"/>
    </row>
    <row r="235" ht="15.75" customHeight="1">
      <c r="A235" s="2"/>
    </row>
    <row r="236" ht="15.75" customHeight="1">
      <c r="A236" s="2"/>
    </row>
    <row r="237" ht="15.75" customHeight="1">
      <c r="A237" s="2"/>
    </row>
    <row r="238" ht="15.75" customHeight="1">
      <c r="A238" s="2"/>
    </row>
    <row r="239" ht="15.75" customHeight="1">
      <c r="A239" s="2"/>
    </row>
    <row r="240" ht="15.75" customHeight="1">
      <c r="A240" s="2"/>
    </row>
    <row r="241" ht="15.75" customHeight="1">
      <c r="A241" s="2"/>
    </row>
    <row r="242" ht="15.75" customHeight="1">
      <c r="A242" s="2"/>
    </row>
    <row r="243" ht="15.75" customHeight="1">
      <c r="A243" s="2"/>
    </row>
    <row r="244" ht="15.75" customHeight="1">
      <c r="A244" s="2"/>
    </row>
    <row r="245" ht="15.75" customHeight="1">
      <c r="A245" s="2"/>
    </row>
    <row r="246" ht="15.75" customHeight="1">
      <c r="A246" s="2"/>
    </row>
    <row r="247" ht="15.75" customHeight="1">
      <c r="A247" s="2"/>
    </row>
    <row r="248" ht="15.75" customHeight="1">
      <c r="A248" s="2"/>
    </row>
    <row r="249" ht="15.75" customHeight="1">
      <c r="A249" s="2"/>
    </row>
    <row r="250" ht="15.75" customHeight="1">
      <c r="A250" s="2"/>
    </row>
    <row r="251" ht="15.75" customHeight="1">
      <c r="A251" s="2"/>
    </row>
    <row r="252" ht="15.75" customHeight="1">
      <c r="A252" s="2"/>
    </row>
    <row r="253" ht="15.75" customHeight="1">
      <c r="A253" s="2"/>
    </row>
    <row r="254" ht="15.75" customHeight="1">
      <c r="A254" s="2"/>
    </row>
    <row r="255" ht="15.75" customHeight="1">
      <c r="A255" s="2"/>
    </row>
    <row r="256" ht="15.75" customHeight="1">
      <c r="A256" s="2"/>
    </row>
    <row r="257" ht="15.75" customHeight="1">
      <c r="A257" s="2"/>
    </row>
    <row r="258" ht="15.75" customHeight="1">
      <c r="A258" s="2"/>
    </row>
    <row r="259" ht="15.75" customHeight="1">
      <c r="A259" s="2"/>
    </row>
    <row r="260" ht="15.75" customHeight="1">
      <c r="A260" s="2"/>
    </row>
    <row r="261" ht="15.75" customHeight="1">
      <c r="A261" s="2"/>
    </row>
    <row r="262" ht="15.75" customHeight="1">
      <c r="A262" s="2"/>
    </row>
    <row r="263" ht="15.75" customHeight="1">
      <c r="A263" s="2"/>
    </row>
    <row r="264" ht="15.75" customHeight="1">
      <c r="A264" s="2"/>
    </row>
    <row r="265" ht="15.75" customHeight="1">
      <c r="A265" s="2"/>
    </row>
    <row r="266" ht="15.75" customHeight="1">
      <c r="A266" s="2"/>
    </row>
    <row r="267" ht="15.75" customHeight="1">
      <c r="A267" s="2"/>
    </row>
    <row r="268" ht="15.75" customHeight="1">
      <c r="A268" s="2"/>
    </row>
    <row r="269" ht="15.75" customHeight="1">
      <c r="A269" s="2"/>
    </row>
    <row r="270" ht="15.75" customHeight="1">
      <c r="A270" s="2"/>
    </row>
    <row r="271" ht="15.75" customHeight="1">
      <c r="A271" s="2"/>
    </row>
    <row r="272" ht="15.75" customHeight="1">
      <c r="A272" s="2"/>
    </row>
    <row r="273" ht="15.75" customHeight="1">
      <c r="A273" s="2"/>
    </row>
    <row r="274" ht="15.75" customHeight="1">
      <c r="A274" s="2"/>
    </row>
    <row r="275" ht="15.75" customHeight="1">
      <c r="A275" s="2"/>
    </row>
    <row r="276" ht="15.75" customHeight="1">
      <c r="A276" s="2"/>
    </row>
    <row r="277" ht="15.75" customHeight="1">
      <c r="A277" s="2"/>
    </row>
    <row r="278" ht="15.75" customHeight="1">
      <c r="A278" s="2"/>
    </row>
    <row r="279" ht="15.75" customHeight="1">
      <c r="A279" s="2"/>
    </row>
    <row r="280" ht="15.75" customHeight="1">
      <c r="A280" s="2"/>
    </row>
    <row r="281" ht="15.75" customHeight="1">
      <c r="A281" s="2"/>
    </row>
    <row r="282" ht="15.75" customHeight="1">
      <c r="A282" s="2"/>
    </row>
    <row r="283" ht="15.75" customHeight="1">
      <c r="A283" s="2"/>
    </row>
    <row r="284" ht="15.75" customHeight="1">
      <c r="A284" s="2"/>
    </row>
    <row r="285" ht="15.75" customHeight="1">
      <c r="A285" s="2"/>
    </row>
    <row r="286" ht="15.75" customHeight="1">
      <c r="A286" s="2"/>
    </row>
    <row r="287" ht="15.75" customHeight="1">
      <c r="A287" s="2"/>
    </row>
    <row r="288" ht="15.75" customHeight="1">
      <c r="A288" s="2"/>
    </row>
    <row r="289" ht="15.75" customHeight="1">
      <c r="A289" s="2"/>
    </row>
    <row r="290" ht="15.75" customHeight="1">
      <c r="A290" s="2"/>
    </row>
    <row r="291" ht="15.75" customHeight="1">
      <c r="A291" s="2"/>
    </row>
    <row r="292" ht="15.75" customHeight="1">
      <c r="A292" s="2"/>
    </row>
    <row r="293" ht="15.75" customHeight="1">
      <c r="A293" s="2"/>
    </row>
    <row r="294" ht="15.75" customHeight="1">
      <c r="A294" s="2"/>
    </row>
    <row r="295" ht="15.75" customHeight="1">
      <c r="A295" s="2"/>
    </row>
    <row r="296" ht="15.75" customHeight="1">
      <c r="A296" s="2"/>
    </row>
    <row r="297" ht="15.75" customHeight="1">
      <c r="A297" s="2"/>
    </row>
    <row r="298" ht="15.75" customHeight="1">
      <c r="A298" s="2"/>
    </row>
    <row r="299" ht="15.75" customHeight="1">
      <c r="A299" s="2"/>
    </row>
    <row r="300" ht="15.75" customHeight="1">
      <c r="A300" s="2"/>
    </row>
    <row r="301" ht="15.75" customHeight="1">
      <c r="A301" s="2"/>
    </row>
    <row r="302" ht="15.75" customHeight="1">
      <c r="A302" s="2"/>
    </row>
    <row r="303" ht="15.75" customHeight="1">
      <c r="A303" s="2"/>
    </row>
    <row r="304" ht="15.75" customHeight="1">
      <c r="A304" s="2"/>
    </row>
    <row r="305" ht="15.75" customHeight="1">
      <c r="A305" s="2"/>
    </row>
    <row r="306" ht="15.75" customHeight="1">
      <c r="A306" s="2"/>
    </row>
    <row r="307" ht="15.75" customHeight="1">
      <c r="A307" s="2"/>
    </row>
    <row r="308" ht="15.75" customHeight="1">
      <c r="A308" s="2"/>
    </row>
    <row r="309" ht="15.75" customHeight="1">
      <c r="A309" s="2"/>
    </row>
    <row r="310" ht="15.75" customHeight="1">
      <c r="A310" s="2"/>
    </row>
    <row r="311" ht="15.75" customHeight="1">
      <c r="A311" s="2"/>
    </row>
    <row r="312" ht="15.75" customHeight="1">
      <c r="A312" s="2"/>
    </row>
    <row r="313" ht="15.75" customHeight="1">
      <c r="A313" s="2"/>
    </row>
    <row r="314" ht="15.75" customHeight="1">
      <c r="A314" s="2"/>
    </row>
    <row r="315" ht="15.75" customHeight="1">
      <c r="A315" s="2"/>
    </row>
    <row r="316" ht="15.75" customHeight="1">
      <c r="A316" s="2"/>
    </row>
    <row r="317" ht="15.75" customHeight="1">
      <c r="A317" s="2"/>
    </row>
    <row r="318" ht="15.75" customHeight="1">
      <c r="A318" s="2"/>
    </row>
    <row r="319" ht="15.75" customHeight="1">
      <c r="A319" s="2"/>
    </row>
    <row r="320" ht="15.75" customHeight="1">
      <c r="A320" s="2"/>
    </row>
    <row r="321" ht="15.75" customHeight="1">
      <c r="A321" s="2"/>
    </row>
    <row r="322" ht="15.75" customHeight="1">
      <c r="A322" s="2"/>
    </row>
    <row r="323" ht="15.75" customHeight="1">
      <c r="A323" s="2"/>
    </row>
    <row r="324" ht="15.75" customHeight="1">
      <c r="A324" s="2"/>
    </row>
    <row r="325" ht="15.75" customHeight="1">
      <c r="A325" s="2"/>
    </row>
    <row r="326" ht="15.75" customHeight="1">
      <c r="A326" s="2"/>
    </row>
    <row r="327" ht="15.75" customHeight="1">
      <c r="A327" s="2"/>
    </row>
    <row r="328" ht="15.75" customHeight="1">
      <c r="A328" s="2"/>
    </row>
    <row r="329" ht="15.75" customHeight="1">
      <c r="A329" s="2"/>
    </row>
    <row r="330" ht="15.75" customHeight="1">
      <c r="A330" s="2"/>
    </row>
    <row r="331" ht="15.75" customHeight="1">
      <c r="A331" s="2"/>
    </row>
    <row r="332" ht="15.75" customHeight="1">
      <c r="A332" s="2"/>
    </row>
    <row r="333" ht="15.75" customHeight="1">
      <c r="A333" s="2"/>
    </row>
    <row r="334" ht="15.75" customHeight="1">
      <c r="A334" s="2"/>
    </row>
    <row r="335" ht="15.75" customHeight="1">
      <c r="A335" s="2"/>
    </row>
    <row r="336" ht="15.75" customHeight="1">
      <c r="A336" s="2"/>
    </row>
    <row r="337" ht="15.75" customHeight="1">
      <c r="A337" s="2"/>
    </row>
    <row r="338" ht="15.75" customHeight="1">
      <c r="A338" s="2"/>
    </row>
    <row r="339" ht="15.75" customHeight="1">
      <c r="A339" s="2"/>
    </row>
    <row r="340" ht="15.75" customHeight="1">
      <c r="A340" s="2"/>
    </row>
    <row r="341" ht="15.75" customHeight="1">
      <c r="A341" s="2"/>
    </row>
    <row r="342" ht="15.75" customHeight="1">
      <c r="A342" s="2"/>
    </row>
    <row r="343" ht="15.75" customHeight="1">
      <c r="A343" s="2"/>
    </row>
    <row r="344" ht="15.75" customHeight="1">
      <c r="A344" s="2"/>
    </row>
    <row r="345" ht="15.75" customHeight="1">
      <c r="A345" s="2"/>
    </row>
    <row r="346" ht="15.75" customHeight="1">
      <c r="A346" s="2"/>
    </row>
    <row r="347" ht="15.75" customHeight="1">
      <c r="A347" s="2"/>
    </row>
    <row r="348" ht="15.75" customHeight="1">
      <c r="A348" s="2"/>
    </row>
    <row r="349" ht="15.75" customHeight="1">
      <c r="A349" s="2"/>
    </row>
    <row r="350" ht="15.75" customHeight="1">
      <c r="A350" s="2"/>
    </row>
    <row r="351" ht="15.75" customHeight="1">
      <c r="A351" s="2"/>
    </row>
    <row r="352" ht="15.75" customHeight="1">
      <c r="A352" s="2"/>
    </row>
    <row r="353" ht="15.75" customHeight="1">
      <c r="A353" s="2"/>
    </row>
    <row r="354" ht="15.75" customHeight="1">
      <c r="A354" s="2"/>
    </row>
    <row r="355" ht="15.75" customHeight="1">
      <c r="A355" s="2"/>
    </row>
    <row r="356" ht="15.75" customHeight="1">
      <c r="A356" s="2"/>
    </row>
    <row r="357" ht="15.75" customHeight="1">
      <c r="A357" s="2"/>
    </row>
    <row r="358" ht="15.75" customHeight="1">
      <c r="A358" s="2"/>
    </row>
    <row r="359" ht="15.75" customHeight="1">
      <c r="A359" s="2"/>
    </row>
    <row r="360" ht="15.75" customHeight="1">
      <c r="A360" s="2"/>
    </row>
    <row r="361" ht="15.75" customHeight="1">
      <c r="A361" s="2"/>
    </row>
    <row r="362" ht="15.75" customHeight="1">
      <c r="A362" s="2"/>
    </row>
    <row r="363" ht="15.75" customHeight="1">
      <c r="A363" s="2"/>
    </row>
    <row r="364" ht="15.75" customHeight="1">
      <c r="A364" s="2"/>
    </row>
    <row r="365" ht="15.75" customHeight="1">
      <c r="A365" s="2"/>
    </row>
    <row r="366" ht="15.75" customHeight="1">
      <c r="A366" s="2"/>
    </row>
    <row r="367" ht="15.75" customHeight="1">
      <c r="A367" s="2"/>
    </row>
    <row r="368" ht="15.75" customHeight="1">
      <c r="A368" s="2"/>
    </row>
    <row r="369" ht="15.75" customHeight="1">
      <c r="A369" s="2"/>
    </row>
    <row r="370" ht="15.75" customHeight="1">
      <c r="A370" s="2"/>
    </row>
    <row r="371" ht="15.75" customHeight="1">
      <c r="A371" s="2"/>
    </row>
    <row r="372" ht="15.75" customHeight="1">
      <c r="A372" s="2"/>
    </row>
    <row r="373" ht="15.75" customHeight="1">
      <c r="A373" s="2"/>
    </row>
    <row r="374" ht="15.75" customHeight="1">
      <c r="A374" s="2"/>
    </row>
    <row r="375" ht="15.75" customHeight="1">
      <c r="A375" s="2"/>
    </row>
    <row r="376" ht="15.75" customHeight="1">
      <c r="A376" s="2"/>
    </row>
    <row r="377" ht="15.75" customHeight="1">
      <c r="A377" s="2"/>
    </row>
    <row r="378" ht="15.75" customHeight="1">
      <c r="A378" s="2"/>
    </row>
    <row r="379" ht="15.75" customHeight="1">
      <c r="A379" s="2"/>
    </row>
    <row r="380" ht="15.75" customHeight="1">
      <c r="A380" s="2"/>
    </row>
    <row r="381" ht="15.75" customHeight="1">
      <c r="A381" s="2"/>
    </row>
    <row r="382" ht="15.75" customHeight="1">
      <c r="A382" s="2"/>
    </row>
    <row r="383" ht="15.75" customHeight="1">
      <c r="A383" s="2"/>
    </row>
    <row r="384" ht="15.75" customHeight="1">
      <c r="A384" s="2"/>
    </row>
    <row r="385" ht="15.75" customHeight="1">
      <c r="A385" s="2"/>
    </row>
    <row r="386" ht="15.75" customHeight="1">
      <c r="A386" s="2"/>
    </row>
    <row r="387" ht="15.75" customHeight="1">
      <c r="A387" s="2"/>
    </row>
    <row r="388" ht="15.75" customHeight="1">
      <c r="A388" s="2"/>
    </row>
    <row r="389" ht="15.75" customHeight="1">
      <c r="A389" s="2"/>
    </row>
    <row r="390" ht="15.75" customHeight="1">
      <c r="A390" s="2"/>
    </row>
    <row r="391" ht="15.75" customHeight="1">
      <c r="A391" s="2"/>
    </row>
    <row r="392" ht="15.75" customHeight="1">
      <c r="A392" s="2"/>
    </row>
    <row r="393" ht="15.75" customHeight="1">
      <c r="A393" s="2"/>
    </row>
    <row r="394" ht="15.75" customHeight="1">
      <c r="A394" s="2"/>
    </row>
    <row r="395" ht="15.75" customHeight="1">
      <c r="A395" s="2"/>
    </row>
    <row r="396" ht="15.75" customHeight="1">
      <c r="A396" s="2"/>
    </row>
    <row r="397" ht="15.75" customHeight="1">
      <c r="A397" s="2"/>
    </row>
    <row r="398" ht="15.75" customHeight="1">
      <c r="A398" s="2"/>
    </row>
    <row r="399" ht="15.75" customHeight="1">
      <c r="A399" s="2"/>
    </row>
    <row r="400" ht="15.75" customHeight="1">
      <c r="A400" s="2"/>
    </row>
    <row r="401" ht="15.75" customHeight="1">
      <c r="A401" s="2"/>
    </row>
    <row r="402" ht="15.75" customHeight="1">
      <c r="A402" s="2"/>
    </row>
    <row r="403" ht="15.75" customHeight="1">
      <c r="A403" s="2"/>
    </row>
    <row r="404" ht="15.75" customHeight="1">
      <c r="A404" s="2"/>
    </row>
    <row r="405" ht="15.75" customHeight="1">
      <c r="A405" s="2"/>
    </row>
    <row r="406" ht="15.75" customHeight="1">
      <c r="A406" s="2"/>
    </row>
    <row r="407" ht="15.75" customHeight="1">
      <c r="A407" s="2"/>
    </row>
    <row r="408" ht="15.75" customHeight="1">
      <c r="A408" s="2"/>
    </row>
    <row r="409" ht="15.75" customHeight="1">
      <c r="A409" s="2"/>
    </row>
    <row r="410" ht="15.75" customHeight="1">
      <c r="A410" s="2"/>
    </row>
    <row r="411" ht="15.75" customHeight="1">
      <c r="A411" s="2"/>
    </row>
    <row r="412" ht="15.75" customHeight="1">
      <c r="A412" s="2"/>
    </row>
    <row r="413" ht="15.75" customHeight="1">
      <c r="A413" s="2"/>
    </row>
    <row r="414" ht="15.75" customHeight="1">
      <c r="A414" s="2"/>
    </row>
    <row r="415" ht="15.75" customHeight="1">
      <c r="A415" s="2"/>
    </row>
    <row r="416" ht="15.75" customHeight="1">
      <c r="A416" s="2"/>
    </row>
    <row r="417" ht="15.75" customHeight="1">
      <c r="A417" s="2"/>
    </row>
    <row r="418" ht="15.75" customHeight="1">
      <c r="A418" s="2"/>
    </row>
    <row r="419" ht="15.75" customHeight="1">
      <c r="A419" s="2"/>
    </row>
    <row r="420" ht="15.75" customHeight="1">
      <c r="A420" s="2"/>
    </row>
    <row r="421" ht="15.75" customHeight="1">
      <c r="A421" s="2"/>
    </row>
    <row r="422" ht="15.75" customHeight="1">
      <c r="A422" s="2"/>
    </row>
    <row r="423" ht="15.75" customHeight="1">
      <c r="A423" s="2"/>
    </row>
    <row r="424" ht="15.75" customHeight="1">
      <c r="A424" s="2"/>
    </row>
    <row r="425" ht="15.75" customHeight="1">
      <c r="A425" s="2"/>
    </row>
    <row r="426" ht="15.75" customHeight="1">
      <c r="A426" s="2"/>
    </row>
    <row r="427" ht="15.75" customHeight="1">
      <c r="A427" s="2"/>
    </row>
    <row r="428" ht="15.75" customHeight="1">
      <c r="A428" s="2"/>
    </row>
    <row r="429" ht="15.75" customHeight="1">
      <c r="A429" s="2"/>
    </row>
    <row r="430" ht="15.75" customHeight="1">
      <c r="A430" s="2"/>
    </row>
    <row r="431" ht="15.75" customHeight="1">
      <c r="A431" s="2"/>
    </row>
    <row r="432" ht="15.75" customHeight="1">
      <c r="A432" s="2"/>
    </row>
    <row r="433" ht="15.75" customHeight="1">
      <c r="A433" s="2"/>
    </row>
    <row r="434" ht="15.75" customHeight="1">
      <c r="A434" s="2"/>
    </row>
    <row r="435" ht="15.75" customHeight="1">
      <c r="A435" s="2"/>
    </row>
    <row r="436" ht="15.75" customHeight="1">
      <c r="A436" s="2"/>
    </row>
    <row r="437" ht="15.75" customHeight="1">
      <c r="A437" s="2"/>
    </row>
    <row r="438" ht="15.75" customHeight="1">
      <c r="A438" s="2"/>
    </row>
    <row r="439" ht="15.75" customHeight="1">
      <c r="A439" s="2"/>
    </row>
    <row r="440" ht="15.75" customHeight="1">
      <c r="A440" s="2"/>
    </row>
    <row r="441" ht="15.75" customHeight="1">
      <c r="A441" s="2"/>
    </row>
    <row r="442" ht="15.75" customHeight="1">
      <c r="A442" s="2"/>
    </row>
    <row r="443" ht="15.75" customHeight="1">
      <c r="A443" s="2"/>
    </row>
    <row r="444" ht="15.75" customHeight="1">
      <c r="A444" s="2"/>
    </row>
    <row r="445" ht="15.75" customHeight="1">
      <c r="A445" s="2"/>
    </row>
    <row r="446" ht="15.75" customHeight="1">
      <c r="A446" s="2"/>
    </row>
    <row r="447" ht="15.75" customHeight="1">
      <c r="A447" s="2"/>
    </row>
    <row r="448" ht="15.75" customHeight="1">
      <c r="A448" s="2"/>
    </row>
    <row r="449" ht="15.75" customHeight="1">
      <c r="A449" s="2"/>
    </row>
    <row r="450" ht="15.75" customHeight="1">
      <c r="A450" s="2"/>
    </row>
    <row r="451" ht="15.75" customHeight="1">
      <c r="A451" s="2"/>
    </row>
    <row r="452" ht="15.75" customHeight="1">
      <c r="A452" s="2"/>
    </row>
    <row r="453" ht="15.75" customHeight="1">
      <c r="A453" s="2"/>
    </row>
    <row r="454" ht="15.75" customHeight="1">
      <c r="A454" s="2"/>
    </row>
    <row r="455" ht="15.75" customHeight="1">
      <c r="A455" s="2"/>
    </row>
    <row r="456" ht="15.75" customHeight="1">
      <c r="A456" s="2"/>
    </row>
    <row r="457" ht="15.75" customHeight="1">
      <c r="A457" s="2"/>
    </row>
    <row r="458" ht="15.75" customHeight="1">
      <c r="A458" s="2"/>
    </row>
    <row r="459" ht="15.75" customHeight="1">
      <c r="A459" s="2"/>
    </row>
    <row r="460" ht="15.75" customHeight="1">
      <c r="A460" s="2"/>
    </row>
    <row r="461" ht="15.75" customHeight="1">
      <c r="A461" s="2"/>
    </row>
    <row r="462" ht="15.75" customHeight="1">
      <c r="A462" s="2"/>
    </row>
    <row r="463" ht="15.75" customHeight="1">
      <c r="A463" s="2"/>
    </row>
    <row r="464" ht="15.75" customHeight="1">
      <c r="A464" s="2"/>
    </row>
    <row r="465" ht="15.75" customHeight="1">
      <c r="A465" s="2"/>
    </row>
    <row r="466" ht="15.75" customHeight="1">
      <c r="A466" s="2"/>
    </row>
    <row r="467" ht="15.75" customHeight="1">
      <c r="A467" s="2"/>
    </row>
    <row r="468" ht="15.75" customHeight="1">
      <c r="A468" s="2"/>
    </row>
    <row r="469" ht="15.75" customHeight="1">
      <c r="A469" s="2"/>
    </row>
    <row r="470" ht="15.75" customHeight="1">
      <c r="A470" s="2"/>
    </row>
    <row r="471" ht="15.75" customHeight="1">
      <c r="A471" s="2"/>
    </row>
    <row r="472" ht="15.75" customHeight="1">
      <c r="A472" s="2"/>
    </row>
    <row r="473" ht="15.75" customHeight="1">
      <c r="A473" s="2"/>
    </row>
    <row r="474" ht="15.75" customHeight="1">
      <c r="A474" s="2"/>
    </row>
    <row r="475" ht="15.75" customHeight="1">
      <c r="A475" s="2"/>
    </row>
    <row r="476" ht="15.75" customHeight="1">
      <c r="A476" s="2"/>
    </row>
    <row r="477" ht="15.75" customHeight="1">
      <c r="A477" s="2"/>
    </row>
    <row r="478" ht="15.75" customHeight="1">
      <c r="A478" s="2"/>
    </row>
    <row r="479" ht="15.75" customHeight="1">
      <c r="A479" s="2"/>
    </row>
    <row r="480" ht="15.75" customHeight="1">
      <c r="A480" s="2"/>
    </row>
    <row r="481" ht="15.75" customHeight="1">
      <c r="A481" s="2"/>
    </row>
    <row r="482" ht="15.75" customHeight="1">
      <c r="A482" s="2"/>
    </row>
    <row r="483" ht="15.75" customHeight="1">
      <c r="A483" s="2"/>
    </row>
    <row r="484" ht="15.75" customHeight="1">
      <c r="A484" s="2"/>
    </row>
    <row r="485" ht="15.75" customHeight="1">
      <c r="A485" s="2"/>
    </row>
    <row r="486" ht="15.75" customHeight="1">
      <c r="A486" s="2"/>
    </row>
    <row r="487" ht="15.75" customHeight="1">
      <c r="A487" s="2"/>
    </row>
    <row r="488" ht="15.75" customHeight="1">
      <c r="A488" s="2"/>
    </row>
    <row r="489" ht="15.75" customHeight="1">
      <c r="A489" s="2"/>
    </row>
    <row r="490" ht="15.75" customHeight="1">
      <c r="A490" s="2"/>
    </row>
    <row r="491" ht="15.75" customHeight="1">
      <c r="A491" s="2"/>
    </row>
    <row r="492" ht="15.75" customHeight="1">
      <c r="A492" s="2"/>
    </row>
    <row r="493" ht="15.75" customHeight="1">
      <c r="A493" s="2"/>
    </row>
    <row r="494" ht="15.75" customHeight="1">
      <c r="A494" s="2"/>
    </row>
    <row r="495" ht="15.75" customHeight="1">
      <c r="A495" s="2"/>
    </row>
    <row r="496" ht="15.75" customHeight="1">
      <c r="A496" s="2"/>
    </row>
    <row r="497" ht="15.75" customHeight="1">
      <c r="A497" s="2"/>
    </row>
    <row r="498" ht="15.75" customHeight="1">
      <c r="A498" s="2"/>
    </row>
    <row r="499" ht="15.75" customHeight="1">
      <c r="A499" s="2"/>
    </row>
    <row r="500" ht="15.75" customHeight="1">
      <c r="A500" s="2"/>
    </row>
    <row r="501" ht="15.75" customHeight="1">
      <c r="A501" s="2"/>
    </row>
    <row r="502" ht="15.75" customHeight="1">
      <c r="A502" s="2"/>
    </row>
    <row r="503" ht="15.75" customHeight="1">
      <c r="A503" s="2"/>
    </row>
    <row r="504" ht="15.75" customHeight="1">
      <c r="A504" s="2"/>
    </row>
    <row r="505" ht="15.75" customHeight="1">
      <c r="A505" s="2"/>
    </row>
    <row r="506" ht="15.75" customHeight="1">
      <c r="A506" s="2"/>
    </row>
    <row r="507" ht="15.75" customHeight="1">
      <c r="A507" s="2"/>
    </row>
    <row r="508" ht="15.75" customHeight="1">
      <c r="A508" s="2"/>
    </row>
    <row r="509" ht="15.75" customHeight="1">
      <c r="A509" s="2"/>
    </row>
    <row r="510" ht="15.75" customHeight="1">
      <c r="A510" s="2"/>
    </row>
    <row r="511" ht="15.75" customHeight="1">
      <c r="A511" s="2"/>
    </row>
    <row r="512" ht="15.75" customHeight="1">
      <c r="A512" s="2"/>
    </row>
    <row r="513" ht="15.75" customHeight="1">
      <c r="A513" s="2"/>
    </row>
    <row r="514" ht="15.75" customHeight="1">
      <c r="A514" s="2"/>
    </row>
    <row r="515" ht="15.75" customHeight="1">
      <c r="A515" s="2"/>
    </row>
    <row r="516" ht="15.75" customHeight="1">
      <c r="A516" s="2"/>
    </row>
    <row r="517" ht="15.75" customHeight="1">
      <c r="A517" s="2"/>
    </row>
    <row r="518" ht="15.75" customHeight="1">
      <c r="A518" s="2"/>
    </row>
    <row r="519" ht="15.75" customHeight="1">
      <c r="A519" s="2"/>
    </row>
    <row r="520" ht="15.75" customHeight="1">
      <c r="A520" s="2"/>
    </row>
    <row r="521" ht="15.75" customHeight="1">
      <c r="A521" s="2"/>
    </row>
    <row r="522" ht="15.75" customHeight="1">
      <c r="A522" s="2"/>
    </row>
    <row r="523" ht="15.75" customHeight="1">
      <c r="A523" s="2"/>
    </row>
    <row r="524" ht="15.75" customHeight="1">
      <c r="A524" s="2"/>
    </row>
    <row r="525" ht="15.75" customHeight="1">
      <c r="A525" s="2"/>
    </row>
    <row r="526" ht="15.75" customHeight="1">
      <c r="A526" s="2"/>
    </row>
    <row r="527" ht="15.75" customHeight="1">
      <c r="A527" s="2"/>
    </row>
    <row r="528" ht="15.75" customHeight="1">
      <c r="A528" s="2"/>
    </row>
    <row r="529" ht="15.75" customHeight="1">
      <c r="A529" s="2"/>
    </row>
    <row r="530" ht="15.75" customHeight="1">
      <c r="A530" s="2"/>
    </row>
    <row r="531" ht="15.75" customHeight="1">
      <c r="A531" s="2"/>
    </row>
    <row r="532" ht="15.75" customHeight="1">
      <c r="A532" s="2"/>
    </row>
    <row r="533" ht="15.75" customHeight="1">
      <c r="A533" s="2"/>
    </row>
    <row r="534" ht="15.75" customHeight="1">
      <c r="A534" s="2"/>
    </row>
    <row r="535" ht="15.75" customHeight="1">
      <c r="A535" s="2"/>
    </row>
    <row r="536" ht="15.75" customHeight="1">
      <c r="A536" s="2"/>
    </row>
    <row r="537" ht="15.75" customHeight="1">
      <c r="A537" s="2"/>
    </row>
    <row r="538" ht="15.75" customHeight="1">
      <c r="A538" s="2"/>
    </row>
    <row r="539" ht="15.75" customHeight="1">
      <c r="A539" s="2"/>
    </row>
    <row r="540" ht="15.75" customHeight="1">
      <c r="A540" s="2"/>
    </row>
    <row r="541" ht="15.75" customHeight="1">
      <c r="A541" s="2"/>
    </row>
    <row r="542" ht="15.75" customHeight="1">
      <c r="A542" s="2"/>
    </row>
    <row r="543" ht="15.75" customHeight="1">
      <c r="A543" s="2"/>
    </row>
    <row r="544" ht="15.75" customHeight="1">
      <c r="A544" s="2"/>
    </row>
    <row r="545" ht="15.75" customHeight="1">
      <c r="A545" s="2"/>
    </row>
    <row r="546" ht="15.75" customHeight="1">
      <c r="A546" s="2"/>
    </row>
    <row r="547" ht="15.75" customHeight="1">
      <c r="A547" s="2"/>
    </row>
    <row r="548" ht="15.75" customHeight="1">
      <c r="A548" s="2"/>
    </row>
    <row r="549" ht="15.75" customHeight="1">
      <c r="A549" s="2"/>
    </row>
    <row r="550" ht="15.75" customHeight="1">
      <c r="A550" s="2"/>
    </row>
    <row r="551" ht="15.75" customHeight="1">
      <c r="A551" s="2"/>
    </row>
    <row r="552" ht="15.75" customHeight="1">
      <c r="A552" s="2"/>
    </row>
    <row r="553" ht="15.75" customHeight="1">
      <c r="A553" s="2"/>
    </row>
    <row r="554" ht="15.75" customHeight="1">
      <c r="A554" s="2"/>
    </row>
    <row r="555" ht="15.75" customHeight="1">
      <c r="A555" s="2"/>
    </row>
    <row r="556" ht="15.75" customHeight="1">
      <c r="A556" s="2"/>
    </row>
    <row r="557" ht="15.75" customHeight="1">
      <c r="A557" s="2"/>
    </row>
    <row r="558" ht="15.75" customHeight="1">
      <c r="A558" s="2"/>
    </row>
    <row r="559" ht="15.75" customHeight="1">
      <c r="A559" s="2"/>
    </row>
    <row r="560" ht="15.75" customHeight="1">
      <c r="A560" s="2"/>
    </row>
    <row r="561" ht="15.75" customHeight="1">
      <c r="A561" s="2"/>
    </row>
    <row r="562" ht="15.75" customHeight="1">
      <c r="A562" s="2"/>
    </row>
    <row r="563" ht="15.75" customHeight="1">
      <c r="A563" s="2"/>
    </row>
    <row r="564" ht="15.75" customHeight="1">
      <c r="A564" s="2"/>
    </row>
    <row r="565" ht="15.75" customHeight="1">
      <c r="A565" s="2"/>
    </row>
    <row r="566" ht="15.75" customHeight="1">
      <c r="A566" s="2"/>
    </row>
    <row r="567" ht="15.75" customHeight="1">
      <c r="A567" s="2"/>
    </row>
    <row r="568" ht="15.75" customHeight="1">
      <c r="A568" s="2"/>
    </row>
    <row r="569" ht="15.75" customHeight="1">
      <c r="A569" s="2"/>
    </row>
    <row r="570" ht="15.75" customHeight="1">
      <c r="A570" s="2"/>
    </row>
    <row r="571" ht="15.75" customHeight="1">
      <c r="A571" s="2"/>
    </row>
    <row r="572" ht="15.75" customHeight="1">
      <c r="A572" s="2"/>
    </row>
    <row r="573" ht="15.75" customHeight="1">
      <c r="A573" s="2"/>
    </row>
    <row r="574" ht="15.75" customHeight="1">
      <c r="A574" s="2"/>
    </row>
    <row r="575" ht="15.75" customHeight="1">
      <c r="A575" s="2"/>
    </row>
    <row r="576" ht="15.75" customHeight="1">
      <c r="A576" s="2"/>
    </row>
    <row r="577" ht="15.75" customHeight="1">
      <c r="A577" s="2"/>
    </row>
    <row r="578" ht="15.75" customHeight="1">
      <c r="A578" s="2"/>
    </row>
    <row r="579" ht="15.75" customHeight="1">
      <c r="A579" s="2"/>
    </row>
    <row r="580" ht="15.75" customHeight="1">
      <c r="A580" s="2"/>
    </row>
    <row r="581" ht="15.75" customHeight="1">
      <c r="A581" s="2"/>
    </row>
    <row r="582" ht="15.75" customHeight="1">
      <c r="A582" s="2"/>
    </row>
    <row r="583" ht="15.75" customHeight="1">
      <c r="A583" s="2"/>
    </row>
    <row r="584" ht="15.75" customHeight="1">
      <c r="A584" s="2"/>
    </row>
    <row r="585" ht="15.75" customHeight="1">
      <c r="A585" s="2"/>
    </row>
    <row r="586" ht="15.75" customHeight="1">
      <c r="A586" s="2"/>
    </row>
    <row r="587" ht="15.75" customHeight="1">
      <c r="A587" s="2"/>
    </row>
    <row r="588" ht="15.75" customHeight="1">
      <c r="A588" s="2"/>
    </row>
    <row r="589" ht="15.75" customHeight="1">
      <c r="A589" s="2"/>
    </row>
    <row r="590" ht="15.75" customHeight="1">
      <c r="A590" s="2"/>
    </row>
    <row r="591" ht="15.75" customHeight="1">
      <c r="A591" s="2"/>
    </row>
    <row r="592" ht="15.75" customHeight="1">
      <c r="A592" s="2"/>
    </row>
    <row r="593" ht="15.75" customHeight="1">
      <c r="A593" s="2"/>
    </row>
    <row r="594" ht="15.75" customHeight="1">
      <c r="A594" s="2"/>
    </row>
    <row r="595" ht="15.75" customHeight="1">
      <c r="A595" s="2"/>
    </row>
    <row r="596" ht="15.75" customHeight="1">
      <c r="A596" s="2"/>
    </row>
    <row r="597" ht="15.75" customHeight="1">
      <c r="A597" s="2"/>
    </row>
    <row r="598" ht="15.75" customHeight="1">
      <c r="A598" s="2"/>
    </row>
    <row r="599" ht="15.75" customHeight="1">
      <c r="A599" s="2"/>
    </row>
    <row r="600" ht="15.75" customHeight="1">
      <c r="A600" s="2"/>
    </row>
    <row r="601" ht="15.75" customHeight="1">
      <c r="A601" s="2"/>
    </row>
    <row r="602" ht="15.75" customHeight="1">
      <c r="A602" s="2"/>
    </row>
    <row r="603" ht="15.75" customHeight="1">
      <c r="A603" s="2"/>
    </row>
    <row r="604" ht="15.75" customHeight="1">
      <c r="A604" s="2"/>
    </row>
    <row r="605" ht="15.75" customHeight="1">
      <c r="A605" s="2"/>
    </row>
    <row r="606" ht="15.75" customHeight="1">
      <c r="A606" s="2"/>
    </row>
    <row r="607" ht="15.75" customHeight="1">
      <c r="A607" s="2"/>
    </row>
    <row r="608" ht="15.75" customHeight="1">
      <c r="A608" s="2"/>
    </row>
    <row r="609" ht="15.75" customHeight="1">
      <c r="A609" s="2"/>
    </row>
    <row r="610" ht="15.75" customHeight="1">
      <c r="A610" s="2"/>
    </row>
    <row r="611" ht="15.75" customHeight="1">
      <c r="A611" s="2"/>
    </row>
    <row r="612" ht="15.75" customHeight="1">
      <c r="A612" s="2"/>
    </row>
    <row r="613" ht="15.75" customHeight="1">
      <c r="A613" s="2"/>
    </row>
    <row r="614" ht="15.75" customHeight="1">
      <c r="A614" s="2"/>
    </row>
    <row r="615" ht="15.75" customHeight="1">
      <c r="A615" s="2"/>
    </row>
    <row r="616" ht="15.75" customHeight="1">
      <c r="A616" s="2"/>
    </row>
    <row r="617" ht="15.75" customHeight="1">
      <c r="A617" s="2"/>
    </row>
    <row r="618" ht="15.75" customHeight="1">
      <c r="A618" s="2"/>
    </row>
    <row r="619" ht="15.75" customHeight="1">
      <c r="A619" s="2"/>
    </row>
    <row r="620" ht="15.75" customHeight="1">
      <c r="A620" s="2"/>
    </row>
    <row r="621" ht="15.75" customHeight="1">
      <c r="A621" s="2"/>
    </row>
    <row r="622" ht="15.75" customHeight="1">
      <c r="A622" s="2"/>
    </row>
    <row r="623" ht="15.75" customHeight="1">
      <c r="A623" s="2"/>
    </row>
    <row r="624" ht="15.75" customHeight="1">
      <c r="A624" s="2"/>
    </row>
    <row r="625" ht="15.75" customHeight="1">
      <c r="A625" s="2"/>
    </row>
    <row r="626" ht="15.75" customHeight="1">
      <c r="A626" s="2"/>
    </row>
    <row r="627" ht="15.75" customHeight="1">
      <c r="A627" s="2"/>
    </row>
    <row r="628" ht="15.75" customHeight="1">
      <c r="A628" s="2"/>
    </row>
    <row r="629" ht="15.75" customHeight="1">
      <c r="A629" s="2"/>
    </row>
    <row r="630" ht="15.75" customHeight="1">
      <c r="A630" s="2"/>
    </row>
    <row r="631" ht="15.75" customHeight="1">
      <c r="A631" s="2"/>
    </row>
    <row r="632" ht="15.75" customHeight="1">
      <c r="A632" s="2"/>
    </row>
    <row r="633" ht="15.75" customHeight="1">
      <c r="A633" s="2"/>
    </row>
    <row r="634" ht="15.75" customHeight="1">
      <c r="A634" s="2"/>
    </row>
    <row r="635" ht="15.75" customHeight="1">
      <c r="A635" s="2"/>
    </row>
    <row r="636" ht="15.75" customHeight="1">
      <c r="A636" s="2"/>
    </row>
    <row r="637" ht="15.75" customHeight="1">
      <c r="A637" s="2"/>
    </row>
    <row r="638" ht="15.75" customHeight="1">
      <c r="A638" s="2"/>
    </row>
    <row r="639" ht="15.75" customHeight="1">
      <c r="A639" s="2"/>
    </row>
    <row r="640" ht="15.75" customHeight="1">
      <c r="A640" s="2"/>
    </row>
    <row r="641" ht="15.75" customHeight="1">
      <c r="A641" s="2"/>
    </row>
    <row r="642" ht="15.75" customHeight="1">
      <c r="A642" s="2"/>
    </row>
    <row r="643" ht="15.75" customHeight="1">
      <c r="A643" s="2"/>
    </row>
    <row r="644" ht="15.75" customHeight="1">
      <c r="A644" s="2"/>
    </row>
    <row r="645" ht="15.75" customHeight="1">
      <c r="A645" s="2"/>
    </row>
    <row r="646" ht="15.75" customHeight="1">
      <c r="A646" s="2"/>
    </row>
    <row r="647" ht="15.75" customHeight="1">
      <c r="A647" s="2"/>
    </row>
    <row r="648" ht="15.75" customHeight="1">
      <c r="A648" s="2"/>
    </row>
    <row r="649" ht="15.75" customHeight="1">
      <c r="A649" s="2"/>
    </row>
    <row r="650" ht="15.75" customHeight="1">
      <c r="A650" s="2"/>
    </row>
    <row r="651" ht="15.75" customHeight="1">
      <c r="A651" s="2"/>
    </row>
    <row r="652" ht="15.75" customHeight="1">
      <c r="A652" s="2"/>
    </row>
    <row r="653" ht="15.75" customHeight="1">
      <c r="A653" s="2"/>
    </row>
    <row r="654" ht="15.75" customHeight="1">
      <c r="A654" s="2"/>
    </row>
    <row r="655" ht="15.75" customHeight="1">
      <c r="A655" s="2"/>
    </row>
    <row r="656" ht="15.75" customHeight="1">
      <c r="A656" s="2"/>
    </row>
    <row r="657" ht="15.75" customHeight="1">
      <c r="A657" s="2"/>
    </row>
    <row r="658" ht="15.75" customHeight="1">
      <c r="A658" s="2"/>
    </row>
    <row r="659" ht="15.75" customHeight="1">
      <c r="A659" s="2"/>
    </row>
    <row r="660" ht="15.75" customHeight="1">
      <c r="A660" s="2"/>
    </row>
    <row r="661" ht="15.75" customHeight="1">
      <c r="A661" s="2"/>
    </row>
    <row r="662" ht="15.75" customHeight="1">
      <c r="A662" s="2"/>
    </row>
    <row r="663" ht="15.75" customHeight="1">
      <c r="A663" s="2"/>
    </row>
    <row r="664" ht="15.75" customHeight="1">
      <c r="A664" s="2"/>
    </row>
    <row r="665" ht="15.75" customHeight="1">
      <c r="A665" s="2"/>
    </row>
    <row r="666" ht="15.75" customHeight="1">
      <c r="A666" s="2"/>
    </row>
    <row r="667" ht="15.75" customHeight="1">
      <c r="A667" s="2"/>
    </row>
    <row r="668" ht="15.75" customHeight="1">
      <c r="A668" s="2"/>
    </row>
    <row r="669" ht="15.75" customHeight="1">
      <c r="A669" s="2"/>
    </row>
    <row r="670" ht="15.75" customHeight="1">
      <c r="A670" s="2"/>
    </row>
    <row r="671" ht="15.75" customHeight="1">
      <c r="A671" s="2"/>
    </row>
    <row r="672" ht="15.75" customHeight="1">
      <c r="A672" s="2"/>
    </row>
    <row r="673" ht="15.75" customHeight="1">
      <c r="A673" s="2"/>
    </row>
    <row r="674" ht="15.75" customHeight="1">
      <c r="A674" s="2"/>
    </row>
    <row r="675" ht="15.75" customHeight="1">
      <c r="A675" s="2"/>
    </row>
    <row r="676" ht="15.75" customHeight="1">
      <c r="A676" s="2"/>
    </row>
    <row r="677" ht="15.75" customHeight="1">
      <c r="A677" s="2"/>
    </row>
    <row r="678" ht="15.75" customHeight="1">
      <c r="A678" s="2"/>
    </row>
    <row r="679" ht="15.75" customHeight="1">
      <c r="A679" s="2"/>
    </row>
    <row r="680" ht="15.75" customHeight="1">
      <c r="A680" s="2"/>
    </row>
    <row r="681" ht="15.75" customHeight="1">
      <c r="A681" s="2"/>
    </row>
    <row r="682" ht="15.75" customHeight="1">
      <c r="A682" s="2"/>
    </row>
    <row r="683" ht="15.75" customHeight="1">
      <c r="A683" s="2"/>
    </row>
    <row r="684" ht="15.75" customHeight="1">
      <c r="A684" s="2"/>
    </row>
    <row r="685" ht="15.75" customHeight="1">
      <c r="A685" s="2"/>
    </row>
    <row r="686" ht="15.75" customHeight="1">
      <c r="A686" s="2"/>
    </row>
    <row r="687" ht="15.75" customHeight="1">
      <c r="A687" s="2"/>
    </row>
    <row r="688" ht="15.75" customHeight="1">
      <c r="A688" s="2"/>
    </row>
    <row r="689" ht="15.75" customHeight="1">
      <c r="A689" s="2"/>
    </row>
    <row r="690" ht="15.75" customHeight="1">
      <c r="A690" s="2"/>
    </row>
    <row r="691" ht="15.75" customHeight="1">
      <c r="A691" s="2"/>
    </row>
    <row r="692" ht="15.75" customHeight="1">
      <c r="A692" s="2"/>
    </row>
    <row r="693" ht="15.75" customHeight="1">
      <c r="A693" s="2"/>
    </row>
    <row r="694" ht="15.75" customHeight="1">
      <c r="A694" s="2"/>
    </row>
    <row r="695" ht="15.75" customHeight="1">
      <c r="A695" s="2"/>
    </row>
    <row r="696" ht="15.75" customHeight="1">
      <c r="A696" s="2"/>
    </row>
    <row r="697" ht="15.75" customHeight="1">
      <c r="A697" s="2"/>
    </row>
    <row r="698" ht="15.75" customHeight="1">
      <c r="A698" s="2"/>
    </row>
    <row r="699" ht="15.75" customHeight="1">
      <c r="A699" s="2"/>
    </row>
    <row r="700" ht="15.75" customHeight="1">
      <c r="A700" s="2"/>
    </row>
    <row r="701" ht="15.75" customHeight="1">
      <c r="A701" s="2"/>
    </row>
    <row r="702" ht="15.75" customHeight="1">
      <c r="A702" s="2"/>
    </row>
    <row r="703" ht="15.75" customHeight="1">
      <c r="A703" s="2"/>
    </row>
    <row r="704" ht="15.75" customHeight="1">
      <c r="A704" s="2"/>
    </row>
    <row r="705" ht="15.75" customHeight="1">
      <c r="A705" s="2"/>
    </row>
    <row r="706" ht="15.75" customHeight="1">
      <c r="A706" s="2"/>
    </row>
    <row r="707" ht="15.75" customHeight="1">
      <c r="A707" s="2"/>
    </row>
    <row r="708" ht="15.75" customHeight="1">
      <c r="A708" s="2"/>
    </row>
    <row r="709" ht="15.75" customHeight="1">
      <c r="A709" s="2"/>
    </row>
    <row r="710" ht="15.75" customHeight="1">
      <c r="A710" s="2"/>
    </row>
    <row r="711" ht="15.75" customHeight="1">
      <c r="A711" s="2"/>
    </row>
    <row r="712" ht="15.75" customHeight="1">
      <c r="A712" s="2"/>
    </row>
    <row r="713" ht="15.75" customHeight="1">
      <c r="A713" s="2"/>
    </row>
    <row r="714" ht="15.75" customHeight="1">
      <c r="A714" s="2"/>
    </row>
    <row r="715" ht="15.75" customHeight="1">
      <c r="A715" s="2"/>
    </row>
    <row r="716" ht="15.75" customHeight="1">
      <c r="A716" s="2"/>
    </row>
    <row r="717" ht="15.75" customHeight="1">
      <c r="A717" s="2"/>
    </row>
    <row r="718" ht="15.75" customHeight="1">
      <c r="A718" s="2"/>
    </row>
    <row r="719" ht="15.75" customHeight="1">
      <c r="A719" s="2"/>
    </row>
    <row r="720" ht="15.75" customHeight="1">
      <c r="A720" s="2"/>
    </row>
    <row r="721" ht="15.75" customHeight="1">
      <c r="A721" s="2"/>
    </row>
    <row r="722" ht="15.75" customHeight="1">
      <c r="A722" s="2"/>
    </row>
    <row r="723" ht="15.75" customHeight="1">
      <c r="A723" s="2"/>
    </row>
    <row r="724" ht="15.75" customHeight="1">
      <c r="A724" s="2"/>
    </row>
    <row r="725" ht="15.75" customHeight="1">
      <c r="A725" s="2"/>
    </row>
    <row r="726" ht="15.75" customHeight="1">
      <c r="A726" s="2"/>
    </row>
    <row r="727" ht="15.75" customHeight="1">
      <c r="A727" s="2"/>
    </row>
    <row r="728" ht="15.75" customHeight="1">
      <c r="A728" s="2"/>
    </row>
    <row r="729" ht="15.75" customHeight="1">
      <c r="A729" s="2"/>
    </row>
    <row r="730" ht="15.75" customHeight="1">
      <c r="A730" s="2"/>
    </row>
    <row r="731" ht="15.75" customHeight="1">
      <c r="A731" s="2"/>
    </row>
    <row r="732" ht="15.75" customHeight="1">
      <c r="A732" s="2"/>
    </row>
    <row r="733" ht="15.75" customHeight="1">
      <c r="A733" s="2"/>
    </row>
    <row r="734" ht="15.75" customHeight="1">
      <c r="A734" s="2"/>
    </row>
    <row r="735" ht="15.75" customHeight="1">
      <c r="A735" s="2"/>
    </row>
    <row r="736" ht="15.75" customHeight="1">
      <c r="A736" s="2"/>
    </row>
    <row r="737" ht="15.75" customHeight="1">
      <c r="A737" s="2"/>
    </row>
    <row r="738" ht="15.75" customHeight="1">
      <c r="A738" s="2"/>
    </row>
    <row r="739" ht="15.75" customHeight="1">
      <c r="A739" s="2"/>
    </row>
    <row r="740" ht="15.75" customHeight="1">
      <c r="A740" s="2"/>
    </row>
    <row r="741" ht="15.75" customHeight="1">
      <c r="A741" s="2"/>
    </row>
    <row r="742" ht="15.75" customHeight="1">
      <c r="A742" s="2"/>
    </row>
    <row r="743" ht="15.75" customHeight="1">
      <c r="A743" s="2"/>
    </row>
    <row r="744" ht="15.75" customHeight="1">
      <c r="A744" s="2"/>
    </row>
    <row r="745" ht="15.75" customHeight="1">
      <c r="A745" s="2"/>
    </row>
    <row r="746" ht="15.75" customHeight="1">
      <c r="A746" s="2"/>
    </row>
    <row r="747" ht="15.75" customHeight="1">
      <c r="A747" s="2"/>
    </row>
    <row r="748" ht="15.75" customHeight="1">
      <c r="A748" s="2"/>
    </row>
    <row r="749" ht="15.75" customHeight="1">
      <c r="A749" s="2"/>
    </row>
    <row r="750" ht="15.75" customHeight="1">
      <c r="A750" s="2"/>
    </row>
    <row r="751" ht="15.75" customHeight="1">
      <c r="A751" s="2"/>
    </row>
    <row r="752" ht="15.75" customHeight="1">
      <c r="A752" s="2"/>
    </row>
    <row r="753" ht="15.75" customHeight="1">
      <c r="A753" s="2"/>
    </row>
    <row r="754" ht="15.75" customHeight="1">
      <c r="A754" s="2"/>
    </row>
    <row r="755" ht="15.75" customHeight="1">
      <c r="A755" s="2"/>
    </row>
    <row r="756" ht="15.75" customHeight="1">
      <c r="A756" s="2"/>
    </row>
    <row r="757" ht="15.75" customHeight="1">
      <c r="A757" s="2"/>
    </row>
    <row r="758" ht="15.75" customHeight="1">
      <c r="A758" s="2"/>
    </row>
    <row r="759" ht="15.75" customHeight="1">
      <c r="A759" s="2"/>
    </row>
    <row r="760" ht="15.75" customHeight="1">
      <c r="A760" s="2"/>
    </row>
    <row r="761" ht="15.75" customHeight="1">
      <c r="A761" s="2"/>
    </row>
    <row r="762" ht="15.75" customHeight="1">
      <c r="A762" s="2"/>
    </row>
    <row r="763" ht="15.75" customHeight="1">
      <c r="A763" s="2"/>
    </row>
    <row r="764" ht="15.75" customHeight="1">
      <c r="A764" s="2"/>
    </row>
    <row r="765" ht="15.75" customHeight="1">
      <c r="A765" s="2"/>
    </row>
    <row r="766" ht="15.75" customHeight="1">
      <c r="A766" s="2"/>
    </row>
    <row r="767" ht="15.75" customHeight="1">
      <c r="A767" s="2"/>
    </row>
    <row r="768" ht="15.75" customHeight="1">
      <c r="A768" s="2"/>
    </row>
    <row r="769" ht="15.75" customHeight="1">
      <c r="A769" s="2"/>
    </row>
    <row r="770" ht="15.75" customHeight="1">
      <c r="A770" s="2"/>
    </row>
    <row r="771" ht="15.75" customHeight="1">
      <c r="A771" s="2"/>
    </row>
    <row r="772" ht="15.75" customHeight="1">
      <c r="A772" s="2"/>
    </row>
    <row r="773" ht="15.75" customHeight="1">
      <c r="A773" s="2"/>
    </row>
    <row r="774" ht="15.75" customHeight="1">
      <c r="A774" s="2"/>
    </row>
    <row r="775" ht="15.75" customHeight="1">
      <c r="A775" s="2"/>
    </row>
    <row r="776" ht="15.75" customHeight="1">
      <c r="A776" s="2"/>
    </row>
    <row r="777" ht="15.75" customHeight="1">
      <c r="A777" s="2"/>
    </row>
    <row r="778" ht="15.75" customHeight="1">
      <c r="A778" s="2"/>
    </row>
    <row r="779" ht="15.75" customHeight="1">
      <c r="A779" s="2"/>
    </row>
    <row r="780" ht="15.75" customHeight="1">
      <c r="A780" s="2"/>
    </row>
    <row r="781" ht="15.75" customHeight="1">
      <c r="A781" s="2"/>
    </row>
    <row r="782" ht="15.75" customHeight="1">
      <c r="A782" s="2"/>
    </row>
    <row r="783" ht="15.75" customHeight="1">
      <c r="A783" s="2"/>
    </row>
    <row r="784" ht="15.75" customHeight="1">
      <c r="A784" s="2"/>
    </row>
    <row r="785" ht="15.75" customHeight="1">
      <c r="A785" s="2"/>
    </row>
    <row r="786" ht="15.75" customHeight="1">
      <c r="A786" s="2"/>
    </row>
    <row r="787" ht="15.75" customHeight="1">
      <c r="A787" s="2"/>
    </row>
    <row r="788" ht="15.75" customHeight="1">
      <c r="A788" s="2"/>
    </row>
    <row r="789" ht="15.75" customHeight="1">
      <c r="A789" s="2"/>
    </row>
    <row r="790" ht="15.75" customHeight="1">
      <c r="A790" s="2"/>
    </row>
    <row r="791" ht="15.75" customHeight="1">
      <c r="A791" s="2"/>
    </row>
    <row r="792" ht="15.75" customHeight="1">
      <c r="A792" s="2"/>
    </row>
    <row r="793" ht="15.75" customHeight="1">
      <c r="A793" s="2"/>
    </row>
    <row r="794" ht="15.75" customHeight="1">
      <c r="A794" s="2"/>
    </row>
    <row r="795" ht="15.75" customHeight="1">
      <c r="A795" s="2"/>
    </row>
    <row r="796" ht="15.75" customHeight="1">
      <c r="A796" s="2"/>
    </row>
    <row r="797" ht="15.75" customHeight="1">
      <c r="A797" s="2"/>
    </row>
    <row r="798" ht="15.75" customHeight="1">
      <c r="A798" s="2"/>
    </row>
    <row r="799" ht="15.75" customHeight="1">
      <c r="A799" s="2"/>
    </row>
    <row r="800" ht="15.75" customHeight="1">
      <c r="A800" s="2"/>
    </row>
    <row r="801" ht="15.75" customHeight="1">
      <c r="A801" s="2"/>
    </row>
    <row r="802" ht="15.75" customHeight="1">
      <c r="A802" s="2"/>
    </row>
    <row r="803" ht="15.75" customHeight="1">
      <c r="A803" s="2"/>
    </row>
    <row r="804" ht="15.75" customHeight="1">
      <c r="A804" s="2"/>
    </row>
    <row r="805" ht="15.75" customHeight="1">
      <c r="A805" s="2"/>
    </row>
    <row r="806" ht="15.75" customHeight="1">
      <c r="A806" s="2"/>
    </row>
    <row r="807" ht="15.75" customHeight="1">
      <c r="A807" s="2"/>
    </row>
    <row r="808" ht="15.75" customHeight="1">
      <c r="A808" s="2"/>
    </row>
    <row r="809" ht="15.75" customHeight="1">
      <c r="A809" s="2"/>
    </row>
    <row r="810" ht="15.75" customHeight="1">
      <c r="A810" s="2"/>
    </row>
    <row r="811" ht="15.75" customHeight="1">
      <c r="A811" s="2"/>
    </row>
    <row r="812" ht="15.75" customHeight="1">
      <c r="A812" s="2"/>
    </row>
    <row r="813" ht="15.75" customHeight="1">
      <c r="A813" s="2"/>
    </row>
    <row r="814" ht="15.75" customHeight="1">
      <c r="A814" s="2"/>
    </row>
    <row r="815" ht="15.75" customHeight="1">
      <c r="A815" s="2"/>
    </row>
    <row r="816" ht="15.75" customHeight="1">
      <c r="A816" s="2"/>
    </row>
    <row r="817" ht="15.75" customHeight="1">
      <c r="A817" s="2"/>
    </row>
    <row r="818" ht="15.75" customHeight="1">
      <c r="A818" s="2"/>
    </row>
    <row r="819" ht="15.75" customHeight="1">
      <c r="A819" s="2"/>
    </row>
    <row r="820" ht="15.75" customHeight="1">
      <c r="A820" s="2"/>
    </row>
    <row r="821" ht="15.75" customHeight="1">
      <c r="A821" s="2"/>
    </row>
    <row r="822" ht="15.75" customHeight="1">
      <c r="A822" s="2"/>
    </row>
    <row r="823" ht="15.75" customHeight="1">
      <c r="A823" s="2"/>
    </row>
    <row r="824" ht="15.75" customHeight="1">
      <c r="A824" s="2"/>
    </row>
    <row r="825" ht="15.75" customHeight="1">
      <c r="A825" s="2"/>
    </row>
    <row r="826" ht="15.75" customHeight="1">
      <c r="A826" s="2"/>
    </row>
    <row r="827" ht="15.75" customHeight="1">
      <c r="A827" s="2"/>
    </row>
    <row r="828" ht="15.75" customHeight="1">
      <c r="A828" s="2"/>
    </row>
    <row r="829" ht="15.75" customHeight="1">
      <c r="A829" s="2"/>
    </row>
    <row r="830" ht="15.75" customHeight="1">
      <c r="A830" s="2"/>
    </row>
    <row r="831" ht="15.75" customHeight="1">
      <c r="A831" s="2"/>
    </row>
    <row r="832" ht="15.75" customHeight="1">
      <c r="A832" s="2"/>
    </row>
    <row r="833" ht="15.75" customHeight="1">
      <c r="A833" s="2"/>
    </row>
    <row r="834" ht="15.75" customHeight="1">
      <c r="A834" s="2"/>
    </row>
    <row r="835" ht="15.75" customHeight="1">
      <c r="A835" s="2"/>
    </row>
    <row r="836" ht="15.75" customHeight="1">
      <c r="A836" s="2"/>
    </row>
    <row r="837" ht="15.75" customHeight="1">
      <c r="A837" s="2"/>
    </row>
    <row r="838" ht="15.75" customHeight="1">
      <c r="A838" s="2"/>
    </row>
    <row r="839" ht="15.75" customHeight="1">
      <c r="A839" s="2"/>
    </row>
    <row r="840" ht="15.75" customHeight="1">
      <c r="A840" s="2"/>
    </row>
    <row r="841" ht="15.75" customHeight="1">
      <c r="A841" s="2"/>
    </row>
    <row r="842" ht="15.75" customHeight="1">
      <c r="A842" s="2"/>
    </row>
    <row r="843" ht="15.75" customHeight="1">
      <c r="A843" s="2"/>
    </row>
    <row r="844" ht="15.75" customHeight="1">
      <c r="A844" s="2"/>
    </row>
    <row r="845" ht="15.75" customHeight="1">
      <c r="A845" s="2"/>
    </row>
    <row r="846" ht="15.75" customHeight="1">
      <c r="A846" s="2"/>
    </row>
    <row r="847" ht="15.75" customHeight="1">
      <c r="A847" s="2"/>
    </row>
    <row r="848" ht="15.75" customHeight="1">
      <c r="A848" s="2"/>
    </row>
    <row r="849" ht="15.75" customHeight="1">
      <c r="A849" s="2"/>
    </row>
    <row r="850" ht="15.75" customHeight="1">
      <c r="A850" s="2"/>
    </row>
    <row r="851" ht="15.75" customHeight="1">
      <c r="A851" s="2"/>
    </row>
    <row r="852" ht="15.75" customHeight="1">
      <c r="A852" s="2"/>
    </row>
    <row r="853" ht="15.75" customHeight="1">
      <c r="A853" s="2"/>
    </row>
    <row r="854" ht="15.75" customHeight="1">
      <c r="A854" s="2"/>
    </row>
    <row r="855" ht="15.75" customHeight="1">
      <c r="A855" s="2"/>
    </row>
    <row r="856" ht="15.75" customHeight="1">
      <c r="A856" s="2"/>
    </row>
    <row r="857" ht="15.75" customHeight="1">
      <c r="A857" s="2"/>
    </row>
    <row r="858" ht="15.75" customHeight="1">
      <c r="A858" s="2"/>
    </row>
    <row r="859" ht="15.75" customHeight="1">
      <c r="A859" s="2"/>
    </row>
    <row r="860" ht="15.75" customHeight="1">
      <c r="A860" s="2"/>
    </row>
    <row r="861" ht="15.75" customHeight="1">
      <c r="A861" s="2"/>
    </row>
    <row r="862" ht="15.75" customHeight="1">
      <c r="A862" s="2"/>
    </row>
    <row r="863" ht="15.75" customHeight="1">
      <c r="A863" s="2"/>
    </row>
    <row r="864" ht="15.75" customHeight="1">
      <c r="A864" s="2"/>
    </row>
    <row r="865" ht="15.75" customHeight="1">
      <c r="A865" s="2"/>
    </row>
    <row r="866" ht="15.75" customHeight="1">
      <c r="A866" s="2"/>
    </row>
    <row r="867" ht="15.75" customHeight="1">
      <c r="A867" s="2"/>
    </row>
    <row r="868" ht="15.75" customHeight="1">
      <c r="A868" s="2"/>
    </row>
    <row r="869" ht="15.75" customHeight="1">
      <c r="A869" s="2"/>
    </row>
    <row r="870" ht="15.75" customHeight="1">
      <c r="A870" s="2"/>
    </row>
    <row r="871" ht="15.75" customHeight="1">
      <c r="A871" s="2"/>
    </row>
    <row r="872" ht="15.75" customHeight="1">
      <c r="A872" s="2"/>
    </row>
    <row r="873" ht="15.75" customHeight="1">
      <c r="A873" s="2"/>
    </row>
    <row r="874" ht="15.75" customHeight="1">
      <c r="A874" s="2"/>
    </row>
    <row r="875" ht="15.75" customHeight="1">
      <c r="A875" s="2"/>
    </row>
    <row r="876" ht="15.75" customHeight="1">
      <c r="A876" s="2"/>
    </row>
    <row r="877" ht="15.75" customHeight="1">
      <c r="A877" s="2"/>
    </row>
    <row r="878" ht="15.75" customHeight="1">
      <c r="A878" s="2"/>
    </row>
    <row r="879" ht="15.75" customHeight="1">
      <c r="A879" s="2"/>
    </row>
    <row r="880" ht="15.75" customHeight="1">
      <c r="A880" s="2"/>
    </row>
    <row r="881" ht="15.75" customHeight="1">
      <c r="A881" s="2"/>
    </row>
    <row r="882" ht="15.75" customHeight="1">
      <c r="A882" s="2"/>
    </row>
    <row r="883" ht="15.75" customHeight="1">
      <c r="A883" s="2"/>
    </row>
    <row r="884" ht="15.75" customHeight="1">
      <c r="A884" s="2"/>
    </row>
    <row r="885" ht="15.75" customHeight="1">
      <c r="A885" s="2"/>
    </row>
    <row r="886" ht="15.75" customHeight="1">
      <c r="A886" s="2"/>
    </row>
    <row r="887" ht="15.75" customHeight="1">
      <c r="A887" s="2"/>
    </row>
    <row r="888" ht="15.75" customHeight="1">
      <c r="A888" s="2"/>
    </row>
    <row r="889" ht="15.75" customHeight="1">
      <c r="A889" s="2"/>
    </row>
    <row r="890" ht="15.75" customHeight="1">
      <c r="A890" s="2"/>
    </row>
    <row r="891" ht="15.75" customHeight="1">
      <c r="A891" s="2"/>
    </row>
    <row r="892" ht="15.75" customHeight="1">
      <c r="A892" s="2"/>
    </row>
    <row r="893" ht="15.75" customHeight="1">
      <c r="A893" s="2"/>
    </row>
    <row r="894" ht="15.75" customHeight="1">
      <c r="A894" s="2"/>
    </row>
    <row r="895" ht="15.75" customHeight="1">
      <c r="A895" s="2"/>
    </row>
    <row r="896" ht="15.75" customHeight="1">
      <c r="A896" s="2"/>
    </row>
    <row r="897" ht="15.75" customHeight="1">
      <c r="A897" s="2"/>
    </row>
    <row r="898" ht="15.75" customHeight="1">
      <c r="A898" s="2"/>
    </row>
    <row r="899" ht="15.75" customHeight="1">
      <c r="A899" s="2"/>
    </row>
    <row r="900" ht="15.75" customHeight="1">
      <c r="A900" s="2"/>
    </row>
    <row r="901" ht="15.75" customHeight="1">
      <c r="A901" s="2"/>
    </row>
    <row r="902" ht="15.75" customHeight="1">
      <c r="A902" s="2"/>
    </row>
    <row r="903" ht="15.75" customHeight="1">
      <c r="A903" s="2"/>
    </row>
    <row r="904" ht="15.75" customHeight="1">
      <c r="A904" s="2"/>
    </row>
    <row r="905" ht="15.75" customHeight="1">
      <c r="A905" s="2"/>
    </row>
    <row r="906" ht="15.75" customHeight="1">
      <c r="A906" s="2"/>
    </row>
    <row r="907" ht="15.75" customHeight="1">
      <c r="A907" s="2"/>
    </row>
    <row r="908" ht="15.75" customHeight="1">
      <c r="A908" s="2"/>
    </row>
    <row r="909" ht="15.75" customHeight="1">
      <c r="A909" s="2"/>
    </row>
    <row r="910" ht="15.75" customHeight="1">
      <c r="A910" s="2"/>
    </row>
    <row r="911" ht="15.75" customHeight="1">
      <c r="A911" s="2"/>
    </row>
    <row r="912" ht="15.75" customHeight="1">
      <c r="A912" s="2"/>
    </row>
    <row r="913" ht="15.75" customHeight="1">
      <c r="A913" s="2"/>
    </row>
    <row r="914" ht="15.75" customHeight="1">
      <c r="A914" s="2"/>
    </row>
    <row r="915" ht="15.75" customHeight="1">
      <c r="A915" s="2"/>
    </row>
    <row r="916" ht="15.75" customHeight="1">
      <c r="A916" s="2"/>
    </row>
    <row r="917" ht="15.75" customHeight="1">
      <c r="A917" s="2"/>
    </row>
    <row r="918" ht="15.75" customHeight="1">
      <c r="A918" s="2"/>
    </row>
    <row r="919" ht="15.75" customHeight="1">
      <c r="A919" s="2"/>
    </row>
    <row r="920" ht="15.75" customHeight="1">
      <c r="A920" s="2"/>
    </row>
    <row r="921" ht="15.75" customHeight="1">
      <c r="A921" s="2"/>
    </row>
    <row r="922" ht="15.75" customHeight="1">
      <c r="A922" s="2"/>
    </row>
    <row r="923" ht="15.75" customHeight="1">
      <c r="A923" s="2"/>
    </row>
    <row r="924" ht="15.75" customHeight="1">
      <c r="A924" s="2"/>
    </row>
    <row r="925" ht="15.75" customHeight="1">
      <c r="A925" s="2"/>
    </row>
    <row r="926" ht="15.75" customHeight="1">
      <c r="A926" s="2"/>
    </row>
    <row r="927" ht="15.75" customHeight="1">
      <c r="A927" s="2"/>
    </row>
    <row r="928" ht="15.75" customHeight="1">
      <c r="A928" s="2"/>
    </row>
    <row r="929" ht="15.75" customHeight="1">
      <c r="A929" s="2"/>
    </row>
    <row r="930" ht="15.75" customHeight="1">
      <c r="A930" s="2"/>
    </row>
    <row r="931" ht="15.75" customHeight="1">
      <c r="A931" s="2"/>
    </row>
    <row r="932" ht="15.75" customHeight="1">
      <c r="A932" s="2"/>
    </row>
    <row r="933" ht="15.75" customHeight="1">
      <c r="A933" s="2"/>
    </row>
    <row r="934" ht="15.75" customHeight="1">
      <c r="A934" s="2"/>
    </row>
    <row r="935" ht="15.75" customHeight="1">
      <c r="A935" s="2"/>
    </row>
    <row r="936" ht="15.75" customHeight="1">
      <c r="A936" s="2"/>
    </row>
    <row r="937" ht="15.75" customHeight="1">
      <c r="A937" s="2"/>
    </row>
    <row r="938" ht="15.75" customHeight="1">
      <c r="A938" s="2"/>
    </row>
    <row r="939" ht="15.75" customHeight="1">
      <c r="A939" s="2"/>
    </row>
    <row r="940" ht="15.75" customHeight="1">
      <c r="A940" s="2"/>
    </row>
    <row r="941" ht="15.75" customHeight="1">
      <c r="A941" s="2"/>
    </row>
    <row r="942" ht="15.75" customHeight="1">
      <c r="A942" s="2"/>
    </row>
    <row r="943" ht="15.75" customHeight="1">
      <c r="A943" s="2"/>
    </row>
    <row r="944" ht="15.75" customHeight="1">
      <c r="A944" s="2"/>
    </row>
    <row r="945" ht="15.75" customHeight="1">
      <c r="A945" s="2"/>
    </row>
    <row r="946" ht="15.75" customHeight="1">
      <c r="A946" s="2"/>
    </row>
    <row r="947" ht="15.75" customHeight="1">
      <c r="A947" s="2"/>
    </row>
    <row r="948" ht="15.75" customHeight="1">
      <c r="A948" s="2"/>
    </row>
    <row r="949" ht="15.75" customHeight="1">
      <c r="A949" s="2"/>
    </row>
    <row r="950" ht="15.75" customHeight="1">
      <c r="A950" s="2"/>
    </row>
    <row r="951" ht="15.75" customHeight="1">
      <c r="A951" s="2"/>
    </row>
    <row r="952" ht="15.75" customHeight="1">
      <c r="A952" s="2"/>
    </row>
    <row r="953" ht="15.75" customHeight="1">
      <c r="A953" s="2"/>
    </row>
    <row r="954" ht="15.75" customHeight="1">
      <c r="A954" s="2"/>
    </row>
    <row r="955" ht="15.75" customHeight="1">
      <c r="A955" s="2"/>
    </row>
    <row r="956" ht="15.75" customHeight="1">
      <c r="A956" s="2"/>
    </row>
    <row r="957" ht="15.75" customHeight="1">
      <c r="A957" s="2"/>
    </row>
    <row r="958" ht="15.75" customHeight="1">
      <c r="A958" s="2"/>
    </row>
    <row r="959" ht="15.75" customHeight="1">
      <c r="A959" s="2"/>
    </row>
    <row r="960" ht="15.75" customHeight="1">
      <c r="A960" s="2"/>
    </row>
    <row r="961" ht="15.75" customHeight="1">
      <c r="A961" s="2"/>
    </row>
    <row r="962" ht="15.75" customHeight="1">
      <c r="A962" s="2"/>
    </row>
    <row r="963" ht="15.75" customHeight="1">
      <c r="A963" s="2"/>
    </row>
    <row r="964" ht="15.75" customHeight="1">
      <c r="A964" s="2"/>
    </row>
    <row r="965" ht="15.75" customHeight="1">
      <c r="A965" s="2"/>
    </row>
    <row r="966" ht="15.75" customHeight="1">
      <c r="A966" s="2"/>
    </row>
    <row r="967" ht="15.75" customHeight="1">
      <c r="A967" s="2"/>
    </row>
    <row r="968" ht="15.75" customHeight="1">
      <c r="A968" s="2"/>
    </row>
    <row r="969" ht="15.75" customHeight="1">
      <c r="A969" s="2"/>
    </row>
    <row r="970" ht="15.75" customHeight="1">
      <c r="A970" s="2"/>
    </row>
    <row r="971" ht="15.75" customHeight="1">
      <c r="A971" s="2"/>
    </row>
    <row r="972" ht="15.75" customHeight="1">
      <c r="A972" s="2"/>
    </row>
    <row r="973" ht="15.75" customHeight="1">
      <c r="A973" s="2"/>
    </row>
    <row r="974" ht="15.75" customHeight="1">
      <c r="A974" s="2"/>
    </row>
    <row r="975" ht="15.75" customHeight="1">
      <c r="A975" s="2"/>
    </row>
    <row r="976" ht="15.75" customHeight="1">
      <c r="A976" s="2"/>
    </row>
    <row r="977" ht="15.75" customHeight="1">
      <c r="A977" s="2"/>
    </row>
    <row r="978" ht="15.75" customHeight="1">
      <c r="A978" s="2"/>
    </row>
    <row r="979" ht="15.75" customHeight="1">
      <c r="A979" s="2"/>
    </row>
    <row r="980" ht="15.75" customHeight="1">
      <c r="A980" s="2"/>
    </row>
    <row r="981" ht="15.75" customHeight="1">
      <c r="A981" s="2"/>
    </row>
    <row r="982" ht="15.75" customHeight="1">
      <c r="A982" s="2"/>
    </row>
    <row r="983" ht="15.75" customHeight="1">
      <c r="A983" s="2"/>
    </row>
    <row r="984" ht="15.75" customHeight="1">
      <c r="A984" s="2"/>
    </row>
    <row r="985" ht="15.75" customHeight="1">
      <c r="A985" s="2"/>
    </row>
    <row r="986" ht="15.75" customHeight="1">
      <c r="A986" s="2"/>
    </row>
    <row r="987" ht="15.75" customHeight="1">
      <c r="A987" s="2"/>
    </row>
    <row r="988" ht="15.75" customHeight="1">
      <c r="A988" s="2"/>
    </row>
    <row r="989" ht="15.75" customHeight="1">
      <c r="A989" s="2"/>
    </row>
    <row r="990" ht="15.75" customHeight="1">
      <c r="A990" s="2"/>
    </row>
    <row r="991" ht="15.75" customHeight="1">
      <c r="A991" s="2"/>
    </row>
    <row r="992" ht="15.75" customHeight="1">
      <c r="A992" s="2"/>
    </row>
    <row r="993" ht="15.75" customHeight="1">
      <c r="A993" s="2"/>
    </row>
    <row r="994" ht="15.75" customHeight="1">
      <c r="A994" s="2"/>
    </row>
    <row r="995" ht="15.75" customHeight="1">
      <c r="A995" s="2"/>
    </row>
    <row r="996" ht="15.75" customHeight="1">
      <c r="A996" s="2"/>
    </row>
    <row r="997" ht="15.75" customHeight="1">
      <c r="A997" s="2"/>
    </row>
    <row r="998" ht="15.75" customHeight="1">
      <c r="A998" s="2"/>
    </row>
    <row r="999" ht="15.75" customHeight="1">
      <c r="A999" s="2"/>
    </row>
    <row r="1000" ht="15.75" customHeight="1">
      <c r="A1000" s="2"/>
    </row>
  </sheetData>
  <printOptions/>
  <pageMargins bottom="1.0" footer="0.0" header="0.0" left="0.75" right="0.75" top="1.0"/>
  <pageSetup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4.0"/>
    <col customWidth="1" min="2" max="9" width="12.0"/>
    <col customWidth="1" min="10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>
      <c r="A2" s="3" t="s">
        <v>131</v>
      </c>
      <c r="B2" s="2"/>
      <c r="C2" s="2"/>
      <c r="D2" s="2"/>
      <c r="E2" s="2"/>
      <c r="F2" s="2"/>
      <c r="G2" s="2"/>
      <c r="H2" s="2"/>
      <c r="I2" s="2"/>
      <c r="J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</row>
    <row r="4">
      <c r="A4" s="6" t="s">
        <v>132</v>
      </c>
      <c r="B4" s="7"/>
      <c r="C4" s="7"/>
      <c r="D4" s="7"/>
      <c r="E4" s="7"/>
      <c r="F4" s="7"/>
      <c r="G4" s="7"/>
      <c r="H4" s="7"/>
      <c r="I4" s="7"/>
      <c r="J4" s="2"/>
    </row>
    <row r="5">
      <c r="A5" s="9" t="s">
        <v>133</v>
      </c>
      <c r="B5" s="2"/>
      <c r="C5" s="38">
        <v>22.8</v>
      </c>
      <c r="D5" s="2"/>
      <c r="E5" s="2"/>
      <c r="F5" s="2"/>
      <c r="G5" s="2"/>
      <c r="H5" s="2"/>
      <c r="I5" s="2"/>
      <c r="J5" s="2"/>
    </row>
    <row r="6">
      <c r="A6" s="9" t="s">
        <v>78</v>
      </c>
      <c r="B6" s="2"/>
      <c r="C6" s="39">
        <v>190.0</v>
      </c>
      <c r="D6" s="2"/>
      <c r="E6" s="2"/>
      <c r="F6" s="2"/>
      <c r="G6" s="2"/>
      <c r="H6" s="2"/>
      <c r="I6" s="2"/>
      <c r="J6" s="2"/>
    </row>
    <row r="7">
      <c r="A7" s="9" t="s">
        <v>134</v>
      </c>
      <c r="B7" s="2"/>
      <c r="C7" s="10">
        <v>152.0</v>
      </c>
      <c r="D7" s="2"/>
      <c r="E7" s="2"/>
      <c r="F7" s="2"/>
      <c r="G7" s="2"/>
      <c r="H7" s="2"/>
      <c r="I7" s="2"/>
      <c r="J7" s="2"/>
    </row>
    <row r="8">
      <c r="A8" s="9" t="s">
        <v>129</v>
      </c>
      <c r="B8" s="2"/>
      <c r="C8" s="20">
        <v>0.095</v>
      </c>
      <c r="D8" s="2"/>
      <c r="E8" s="2"/>
      <c r="F8" s="2"/>
      <c r="G8" s="2"/>
      <c r="H8" s="2"/>
      <c r="I8" s="2"/>
      <c r="J8" s="2"/>
    </row>
    <row r="9">
      <c r="A9" s="9" t="s">
        <v>135</v>
      </c>
      <c r="B9" s="2"/>
      <c r="C9" s="40">
        <v>11.0</v>
      </c>
      <c r="D9" s="2"/>
      <c r="E9" s="2"/>
      <c r="F9" s="2"/>
      <c r="G9" s="2"/>
      <c r="H9" s="2"/>
      <c r="I9" s="2"/>
      <c r="J9" s="2"/>
    </row>
    <row r="10">
      <c r="A10" s="9" t="s">
        <v>136</v>
      </c>
      <c r="B10" s="2"/>
      <c r="C10" s="20">
        <v>0.025</v>
      </c>
      <c r="D10" s="2"/>
      <c r="E10" s="2"/>
      <c r="F10" s="2"/>
      <c r="G10" s="2"/>
      <c r="H10" s="2"/>
      <c r="I10" s="2"/>
      <c r="J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>
      <c r="A12" s="6" t="s">
        <v>137</v>
      </c>
      <c r="B12" s="7"/>
      <c r="C12" s="7"/>
      <c r="D12" s="7"/>
      <c r="E12" s="7"/>
      <c r="F12" s="7"/>
      <c r="G12" s="7"/>
      <c r="H12" s="7"/>
      <c r="I12" s="7"/>
      <c r="J12" s="2"/>
    </row>
    <row r="13">
      <c r="A13" s="9"/>
      <c r="B13" s="2"/>
      <c r="C13" s="2"/>
      <c r="D13" s="41" t="s">
        <v>9</v>
      </c>
      <c r="E13" s="41" t="s">
        <v>10</v>
      </c>
      <c r="F13" s="41" t="s">
        <v>11</v>
      </c>
      <c r="G13" s="41" t="s">
        <v>12</v>
      </c>
      <c r="H13" s="41" t="s">
        <v>13</v>
      </c>
      <c r="I13" s="2"/>
      <c r="J13" s="2"/>
    </row>
    <row r="14">
      <c r="A14" s="9" t="s">
        <v>101</v>
      </c>
      <c r="B14" s="2"/>
      <c r="C14" s="2"/>
      <c r="D14" s="15">
        <f>'DCF Inputs'!E12</f>
        <v>95.8884</v>
      </c>
      <c r="E14" s="15">
        <f>'DCF Inputs'!F12</f>
        <v>112.063</v>
      </c>
      <c r="F14" s="15">
        <f>'DCF Inputs'!G12</f>
        <v>189.177</v>
      </c>
      <c r="G14" s="15">
        <f>'DCF Inputs'!H12</f>
        <v>270.6877</v>
      </c>
      <c r="H14" s="15">
        <f>'DCF Inputs'!I12</f>
        <v>328.8948</v>
      </c>
      <c r="I14" s="2"/>
      <c r="J14" s="2"/>
    </row>
    <row r="15">
      <c r="A15" s="9" t="s">
        <v>138</v>
      </c>
      <c r="B15" s="2"/>
      <c r="C15" s="2"/>
      <c r="D15" s="42">
        <v>1.0</v>
      </c>
      <c r="E15" s="42">
        <v>2.0</v>
      </c>
      <c r="F15" s="42">
        <v>3.0</v>
      </c>
      <c r="G15" s="42">
        <v>4.0</v>
      </c>
      <c r="H15" s="42">
        <v>5.0</v>
      </c>
      <c r="I15" s="2"/>
      <c r="J15" s="2"/>
    </row>
    <row r="16">
      <c r="A16" s="9" t="s">
        <v>139</v>
      </c>
      <c r="B16" s="2"/>
      <c r="C16" s="2"/>
      <c r="D16" s="43">
        <f t="shared" ref="D16:H16" si="1">1/(1+$C$8)^D15</f>
        <v>0.9132420091</v>
      </c>
      <c r="E16" s="43">
        <f t="shared" si="1"/>
        <v>0.8340109672</v>
      </c>
      <c r="F16" s="43">
        <f t="shared" si="1"/>
        <v>0.7616538514</v>
      </c>
      <c r="G16" s="43">
        <f t="shared" si="1"/>
        <v>0.6955742935</v>
      </c>
      <c r="H16" s="43">
        <f t="shared" si="1"/>
        <v>0.6352276653</v>
      </c>
      <c r="I16" s="2"/>
      <c r="J16" s="2"/>
    </row>
    <row r="17">
      <c r="A17" s="8" t="s">
        <v>140</v>
      </c>
      <c r="B17" s="2"/>
      <c r="C17" s="2"/>
      <c r="D17" s="18">
        <f t="shared" ref="D17:H17" si="2">D14*D16</f>
        <v>87.56931507</v>
      </c>
      <c r="E17" s="18">
        <f t="shared" si="2"/>
        <v>93.46177102</v>
      </c>
      <c r="F17" s="18">
        <f t="shared" si="2"/>
        <v>144.0873906</v>
      </c>
      <c r="G17" s="18">
        <f t="shared" si="2"/>
        <v>188.2834057</v>
      </c>
      <c r="H17" s="18">
        <f t="shared" si="2"/>
        <v>208.9230759</v>
      </c>
      <c r="I17" s="2"/>
      <c r="J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</row>
    <row r="19">
      <c r="A19" s="6" t="s">
        <v>141</v>
      </c>
      <c r="B19" s="7"/>
      <c r="C19" s="7"/>
      <c r="D19" s="7"/>
      <c r="E19" s="7"/>
      <c r="F19" s="7"/>
      <c r="G19" s="7"/>
      <c r="H19" s="7"/>
      <c r="I19" s="7"/>
      <c r="J19" s="2"/>
    </row>
    <row r="20">
      <c r="A20" s="8" t="s">
        <v>142</v>
      </c>
      <c r="B20" s="2"/>
      <c r="C20" s="18">
        <f>SUM(D17:H17)</f>
        <v>722.3249583</v>
      </c>
      <c r="D20" s="2"/>
      <c r="E20" s="2"/>
      <c r="F20" s="2"/>
      <c r="G20" s="2"/>
      <c r="H20" s="2"/>
      <c r="I20" s="2"/>
      <c r="J20" s="2"/>
    </row>
    <row r="21" ht="15.75" customHeight="1">
      <c r="A21" s="9" t="s">
        <v>104</v>
      </c>
      <c r="B21" s="2"/>
      <c r="C21" s="15">
        <f>'DCF Inputs'!E16</f>
        <v>629.24</v>
      </c>
      <c r="D21" s="2"/>
      <c r="E21" s="2"/>
      <c r="F21" s="2"/>
      <c r="G21" s="2"/>
      <c r="H21" s="2"/>
      <c r="I21" s="2"/>
      <c r="J21" s="2"/>
    </row>
    <row r="22" ht="15.75" customHeight="1">
      <c r="A22" s="9" t="s">
        <v>143</v>
      </c>
      <c r="B22" s="2"/>
      <c r="C22" s="12">
        <f>C21*$C$9</f>
        <v>6921.64</v>
      </c>
      <c r="D22" s="2"/>
      <c r="E22" s="2"/>
      <c r="F22" s="2"/>
      <c r="G22" s="2"/>
      <c r="H22" s="2"/>
      <c r="I22" s="2"/>
      <c r="J22" s="2"/>
    </row>
    <row r="23" ht="15.75" customHeight="1">
      <c r="A23" s="9" t="s">
        <v>144</v>
      </c>
      <c r="B23" s="2"/>
      <c r="C23" s="12">
        <f>C22*H16</f>
        <v>4396.817217</v>
      </c>
      <c r="D23" s="2"/>
      <c r="E23" s="2"/>
      <c r="F23" s="2"/>
      <c r="G23" s="2"/>
      <c r="H23" s="2"/>
      <c r="I23" s="2"/>
      <c r="J23" s="2"/>
    </row>
    <row r="24" ht="15.75" customHeight="1">
      <c r="A24" s="8" t="s">
        <v>145</v>
      </c>
      <c r="B24" s="2"/>
      <c r="C24" s="13">
        <f>C20+C23</f>
        <v>5119.142175</v>
      </c>
      <c r="D24" s="2"/>
      <c r="E24" s="2"/>
      <c r="F24" s="2"/>
      <c r="G24" s="2"/>
      <c r="H24" s="2"/>
      <c r="I24" s="2"/>
      <c r="J24" s="2"/>
    </row>
    <row r="25" ht="15.75" customHeight="1">
      <c r="A25" s="14" t="s">
        <v>146</v>
      </c>
      <c r="B25" s="2"/>
      <c r="C25" s="17">
        <f>C23/C24</f>
        <v>0.8588972657</v>
      </c>
      <c r="D25" s="2"/>
      <c r="E25" s="2"/>
      <c r="F25" s="2"/>
      <c r="G25" s="2"/>
      <c r="H25" s="2"/>
      <c r="I25" s="2"/>
      <c r="J25" s="2"/>
    </row>
    <row r="26" ht="15.75" customHeight="1">
      <c r="A26" s="9" t="s">
        <v>147</v>
      </c>
      <c r="B26" s="2"/>
      <c r="C26" s="15">
        <f>-$C$7</f>
        <v>-152</v>
      </c>
      <c r="D26" s="2"/>
      <c r="E26" s="2"/>
      <c r="F26" s="2"/>
      <c r="G26" s="2"/>
      <c r="H26" s="2"/>
      <c r="I26" s="2"/>
      <c r="J26" s="2"/>
    </row>
    <row r="27" ht="15.75" customHeight="1">
      <c r="A27" s="8" t="s">
        <v>148</v>
      </c>
      <c r="B27" s="2"/>
      <c r="C27" s="18">
        <f>C24-$C$7</f>
        <v>4967.142175</v>
      </c>
      <c r="D27" s="2"/>
      <c r="E27" s="2"/>
      <c r="F27" s="2"/>
      <c r="G27" s="2"/>
      <c r="H27" s="2"/>
      <c r="I27" s="2"/>
      <c r="J27" s="2"/>
    </row>
    <row r="28" ht="15.75" customHeight="1">
      <c r="A28" s="8" t="s">
        <v>149</v>
      </c>
      <c r="B28" s="2"/>
      <c r="C28" s="44">
        <f>C27/$C$6</f>
        <v>26.14285356</v>
      </c>
      <c r="D28" s="2"/>
      <c r="E28" s="2"/>
      <c r="F28" s="2"/>
      <c r="G28" s="2"/>
      <c r="H28" s="2"/>
      <c r="I28" s="2"/>
      <c r="J28" s="2"/>
    </row>
    <row r="29" ht="15.75" customHeight="1">
      <c r="A29" s="8" t="s">
        <v>150</v>
      </c>
      <c r="B29" s="2"/>
      <c r="C29" s="45">
        <f>C28/$C$5-1</f>
        <v>0.146616384</v>
      </c>
      <c r="D29" s="2"/>
      <c r="E29" s="2"/>
      <c r="F29" s="2"/>
      <c r="G29" s="2"/>
      <c r="H29" s="2"/>
      <c r="I29" s="2"/>
      <c r="J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ht="15.75" customHeight="1">
      <c r="A31" s="6" t="s">
        <v>151</v>
      </c>
      <c r="B31" s="7"/>
      <c r="C31" s="7"/>
      <c r="D31" s="7"/>
      <c r="E31" s="7"/>
      <c r="F31" s="7"/>
      <c r="G31" s="7"/>
      <c r="H31" s="7"/>
      <c r="I31" s="7"/>
      <c r="J31" s="2"/>
    </row>
    <row r="32" ht="15.75" customHeight="1">
      <c r="A32" s="9" t="s">
        <v>152</v>
      </c>
      <c r="B32" s="2"/>
      <c r="C32" s="30">
        <f>(C20+(H14*(1+$C$10)/($C$8-$C$10))*H16-$C$7)/$C$6</f>
        <v>19.10292481</v>
      </c>
      <c r="D32" s="2"/>
      <c r="E32" s="2"/>
      <c r="F32" s="2"/>
      <c r="G32" s="2"/>
      <c r="H32" s="2"/>
      <c r="I32" s="2"/>
      <c r="J32" s="2"/>
    </row>
    <row r="33" ht="15.75" customHeight="1">
      <c r="A33" s="14" t="s">
        <v>153</v>
      </c>
      <c r="B33" s="2"/>
      <c r="C33" s="23">
        <f>($C$5*$C$6+$C$7)/'Income Statement'!E7</f>
        <v>11.12876005</v>
      </c>
      <c r="D33" s="2"/>
      <c r="E33" s="2"/>
      <c r="F33" s="2"/>
      <c r="G33" s="2"/>
      <c r="H33" s="2"/>
      <c r="I33" s="2"/>
      <c r="J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</sheetData>
  <printOptions/>
  <pageMargins bottom="1.0" footer="0.0" header="0.0" left="0.75" right="0.75" top="1.0"/>
  <pageSetup fitToHeight="0" orientation="landscape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4.0"/>
    <col customWidth="1" min="2" max="9" width="12.0"/>
    <col customWidth="1" min="10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>
      <c r="A2" s="3" t="s">
        <v>154</v>
      </c>
      <c r="B2" s="2"/>
      <c r="C2" s="2"/>
      <c r="D2" s="2"/>
      <c r="E2" s="2"/>
      <c r="F2" s="2"/>
      <c r="G2" s="2"/>
      <c r="H2" s="2"/>
      <c r="I2" s="2"/>
      <c r="J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</row>
    <row r="4">
      <c r="A4" s="6" t="s">
        <v>155</v>
      </c>
      <c r="B4" s="7"/>
      <c r="C4" s="7"/>
      <c r="D4" s="7"/>
      <c r="E4" s="7"/>
      <c r="F4" s="7"/>
      <c r="G4" s="7"/>
      <c r="H4" s="7"/>
      <c r="I4" s="2"/>
      <c r="J4" s="2"/>
    </row>
    <row r="5">
      <c r="A5" s="8" t="s">
        <v>156</v>
      </c>
      <c r="B5" s="2"/>
      <c r="C5" s="46">
        <v>9.0</v>
      </c>
      <c r="D5" s="46">
        <v>10.0</v>
      </c>
      <c r="E5" s="46">
        <v>11.0</v>
      </c>
      <c r="F5" s="46">
        <v>12.0</v>
      </c>
      <c r="G5" s="46">
        <v>13.0</v>
      </c>
      <c r="H5" s="2"/>
      <c r="I5" s="2"/>
      <c r="J5" s="2"/>
    </row>
    <row r="6">
      <c r="A6" s="2"/>
      <c r="B6" s="47">
        <v>0.085</v>
      </c>
      <c r="C6" s="30">
        <f t="array" ref="C6">(SUMPRODUCT(DCF!D14:H14,1/(1+$B6)^{1,2,3,4,5})+DCF!$C$21*C$5/(1+$B6)^5-DCF!$C$7)/DCF!$C$6</f>
        <v>22.94730012</v>
      </c>
      <c r="D6" s="30">
        <f t="array" ref="D6">(SUMPRODUCT(DCF!D14:H14,1/(1+$B6)^{1,2,3,4,5})+DCF!$C$21*D$5/(1+$B6)^5-DCF!$C$7)/DCF!$C$6</f>
        <v>25.14979055</v>
      </c>
      <c r="E6" s="30">
        <f t="array" ref="E6">(SUMPRODUCT(DCF!D14:H14,1/(1+$B6)^{1,2,3,4,5})+DCF!$C$21*E$5/(1+$B6)^5-DCF!$C$7)/DCF!$C$6</f>
        <v>27.35228099</v>
      </c>
      <c r="F6" s="30">
        <f t="array" ref="F6">(SUMPRODUCT(DCF!D14:H14,1/(1+$B6)^{1,2,3,4,5})+DCF!$C$21*F$5/(1+$B6)^5-DCF!$C$7)/DCF!$C$6</f>
        <v>29.55477142</v>
      </c>
      <c r="G6" s="30">
        <f t="array" ref="G6">(SUMPRODUCT(DCF!D14:H14,1/(1+$B6)^{1,2,3,4,5})+DCF!$C$21*G$5/(1+$B6)^5-DCF!$C$7)/DCF!$C$6</f>
        <v>31.75726185</v>
      </c>
      <c r="H6" s="2"/>
      <c r="I6" s="2"/>
      <c r="J6" s="2"/>
    </row>
    <row r="7">
      <c r="A7" s="2"/>
      <c r="B7" s="47">
        <v>0.09</v>
      </c>
      <c r="C7" s="30">
        <f t="array" ref="C7">(SUMPRODUCT(DCF!D14:H14,1/(1+$B7)^{1,2,3,4,5})+DCF!$C$21*C$5/(1+$B7)^5-DCF!$C$7)/DCF!$C$6</f>
        <v>22.43451591</v>
      </c>
      <c r="D7" s="30">
        <f t="array" ref="D7">(SUMPRODUCT(DCF!D14:H14,1/(1+$B7)^{1,2,3,4,5})+DCF!$C$21*D$5/(1+$B7)^5-DCF!$C$7)/DCF!$C$6</f>
        <v>24.58695183</v>
      </c>
      <c r="E7" s="30">
        <f t="array" ref="E7">(SUMPRODUCT(DCF!D14:H14,1/(1+$B7)^{1,2,3,4,5})+DCF!$C$21*E$5/(1+$B7)^5-DCF!$C$7)/DCF!$C$6</f>
        <v>26.73938775</v>
      </c>
      <c r="F7" s="30">
        <f t="array" ref="F7">(SUMPRODUCT(DCF!D14:H14,1/(1+$B7)^{1,2,3,4,5})+DCF!$C$21*F$5/(1+$B7)^5-DCF!$C$7)/DCF!$C$6</f>
        <v>28.89182368</v>
      </c>
      <c r="G7" s="30">
        <f t="array" ref="G7">(SUMPRODUCT(DCF!D14:H14,1/(1+$B7)^{1,2,3,4,5})+DCF!$C$21*G$5/(1+$B7)^5-DCF!$C$7)/DCF!$C$6</f>
        <v>31.0442596</v>
      </c>
      <c r="H7" s="2"/>
      <c r="I7" s="2"/>
      <c r="J7" s="2"/>
    </row>
    <row r="8">
      <c r="A8" s="2"/>
      <c r="B8" s="47">
        <v>0.095</v>
      </c>
      <c r="C8" s="30">
        <f t="array" ref="C8">(SUMPRODUCT(DCF!D14:H14,1/(1+$B8)^{1,2,3,4,5})+DCF!$C$21*C$5/(1+$B8)^5-DCF!$C$7)/DCF!$C$6</f>
        <v>21.93537296</v>
      </c>
      <c r="D8" s="30">
        <f t="array" ref="D8">(SUMPRODUCT(DCF!D14:H14,1/(1+$B8)^{1,2,3,4,5})+DCF!$C$21*D$5/(1+$B8)^5-DCF!$C$7)/DCF!$C$6</f>
        <v>24.03911326</v>
      </c>
      <c r="E8" s="30">
        <f t="array" ref="E8">(SUMPRODUCT(DCF!D14:H14,1/(1+$B8)^{1,2,3,4,5})+DCF!$C$21*E$5/(1+$B8)^5-DCF!$C$7)/DCF!$C$6</f>
        <v>26.14285356</v>
      </c>
      <c r="F8" s="30">
        <f t="array" ref="F8">(SUMPRODUCT(DCF!D14:H14,1/(1+$B8)^{1,2,3,4,5})+DCF!$C$21*F$5/(1+$B8)^5-DCF!$C$7)/DCF!$C$6</f>
        <v>28.24659385</v>
      </c>
      <c r="G8" s="30">
        <f t="array" ref="G8">(SUMPRODUCT(DCF!D14:H14,1/(1+$B8)^{1,2,3,4,5})+DCF!$C$21*G$5/(1+$B8)^5-DCF!$C$7)/DCF!$C$6</f>
        <v>30.35033415</v>
      </c>
      <c r="H8" s="2"/>
      <c r="I8" s="2"/>
      <c r="J8" s="2"/>
    </row>
    <row r="9">
      <c r="A9" s="2"/>
      <c r="B9" s="47">
        <v>0.1</v>
      </c>
      <c r="C9" s="30">
        <f t="array" ref="C9">(SUMPRODUCT(DCF!D14:H14,1/(1+$B9)^{1,2,3,4,5})+DCF!$C$21*C$5/(1+$B9)^5-DCF!$C$7)/DCF!$C$6</f>
        <v>21.44944599</v>
      </c>
      <c r="D9" s="30">
        <f t="array" ref="D9">(SUMPRODUCT(DCF!D14:H14,1/(1+$B9)^{1,2,3,4,5})+DCF!$C$21*D$5/(1+$B9)^5-DCF!$C$7)/DCF!$C$6</f>
        <v>23.50580669</v>
      </c>
      <c r="E9" s="30">
        <f t="array" ref="E9">(SUMPRODUCT(DCF!D14:H14,1/(1+$B9)^{1,2,3,4,5})+DCF!$C$21*E$5/(1+$B9)^5-DCF!$C$7)/DCF!$C$6</f>
        <v>25.56216739</v>
      </c>
      <c r="F9" s="30">
        <f t="array" ref="F9">(SUMPRODUCT(DCF!D14:H14,1/(1+$B9)^{1,2,3,4,5})+DCF!$C$21*F$5/(1+$B9)^5-DCF!$C$7)/DCF!$C$6</f>
        <v>27.61852809</v>
      </c>
      <c r="G9" s="30">
        <f t="array" ref="G9">(SUMPRODUCT(DCF!D14:H14,1/(1+$B9)^{1,2,3,4,5})+DCF!$C$21*G$5/(1+$B9)^5-DCF!$C$7)/DCF!$C$6</f>
        <v>29.6748888</v>
      </c>
      <c r="H9" s="2"/>
      <c r="I9" s="2"/>
      <c r="J9" s="2"/>
    </row>
    <row r="10">
      <c r="A10" s="2"/>
      <c r="B10" s="47">
        <v>0.11</v>
      </c>
      <c r="C10" s="30">
        <f t="array" ref="C10">(SUMPRODUCT(DCF!D14:H14,1/(1+$B10)^{1,2,3,4,5})+DCF!$C$21*C$5/(1+$B10)^5-DCF!$C$7)/DCF!$C$6</f>
        <v>20.51561386</v>
      </c>
      <c r="D10" s="30">
        <f t="array" ref="D10">(SUMPRODUCT(DCF!D14:H14,1/(1+$B10)^{1,2,3,4,5})+DCF!$C$21*D$5/(1+$B10)^5-DCF!$C$7)/DCF!$C$6</f>
        <v>22.48099972</v>
      </c>
      <c r="E10" s="30">
        <f t="array" ref="E10">(SUMPRODUCT(DCF!D14:H14,1/(1+$B10)^{1,2,3,4,5})+DCF!$C$21*E$5/(1+$B10)^5-DCF!$C$7)/DCF!$C$6</f>
        <v>24.44638558</v>
      </c>
      <c r="F10" s="30">
        <f t="array" ref="F10">(SUMPRODUCT(DCF!D14:H14,1/(1+$B10)^{1,2,3,4,5})+DCF!$C$21*F$5/(1+$B10)^5-DCF!$C$7)/DCF!$C$6</f>
        <v>26.41177145</v>
      </c>
      <c r="G10" s="30">
        <f t="array" ref="G10">(SUMPRODUCT(DCF!D14:H14,1/(1+$B10)^{1,2,3,4,5})+DCF!$C$21*G$5/(1+$B10)^5-DCF!$C$7)/DCF!$C$6</f>
        <v>28.37715731</v>
      </c>
      <c r="H10" s="2"/>
      <c r="I10" s="2"/>
      <c r="J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>
      <c r="A12" s="48"/>
      <c r="J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</sheetData>
  <mergeCells count="1">
    <mergeCell ref="A12:I12"/>
  </mergeCells>
  <conditionalFormatting sqref="C6:G10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rintOptions/>
  <pageMargins bottom="1.0" footer="0.0" header="0.0" left="0.75" right="0.75" top="1.0"/>
  <pageSetup fitToHeight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4.0"/>
    <col customWidth="1" min="2" max="9" width="12.0"/>
    <col customWidth="1" min="10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>
      <c r="A2" s="3" t="s">
        <v>157</v>
      </c>
      <c r="B2" s="2"/>
      <c r="C2" s="2"/>
      <c r="D2" s="2"/>
      <c r="E2" s="2"/>
      <c r="F2" s="2"/>
      <c r="G2" s="2"/>
      <c r="H2" s="2"/>
      <c r="I2" s="2"/>
      <c r="J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</row>
    <row r="4">
      <c r="A4" s="6" t="s">
        <v>158</v>
      </c>
      <c r="B4" s="7"/>
      <c r="C4" s="7"/>
      <c r="D4" s="7"/>
      <c r="E4" s="7"/>
      <c r="F4" s="7"/>
      <c r="G4" s="7"/>
      <c r="H4" s="7"/>
      <c r="I4" s="7"/>
      <c r="J4" s="2"/>
    </row>
    <row r="5">
      <c r="A5" s="49" t="s">
        <v>159</v>
      </c>
      <c r="B5" s="50"/>
      <c r="C5" s="41" t="s">
        <v>160</v>
      </c>
      <c r="D5" s="41" t="s">
        <v>161</v>
      </c>
      <c r="E5" s="50"/>
      <c r="F5" s="41" t="s">
        <v>162</v>
      </c>
      <c r="G5" s="41" t="s">
        <v>163</v>
      </c>
      <c r="H5" s="41" t="s">
        <v>164</v>
      </c>
      <c r="I5" s="2"/>
      <c r="J5" s="2"/>
    </row>
    <row r="6">
      <c r="A6" s="9" t="s">
        <v>165</v>
      </c>
      <c r="B6" s="2"/>
      <c r="C6" s="51" t="s">
        <v>166</v>
      </c>
      <c r="D6" s="51" t="s">
        <v>167</v>
      </c>
      <c r="E6" s="2"/>
      <c r="F6" s="51" t="s">
        <v>168</v>
      </c>
      <c r="G6" s="51" t="s">
        <v>169</v>
      </c>
      <c r="H6" s="2"/>
      <c r="I6" s="2"/>
      <c r="J6" s="2"/>
    </row>
    <row r="7">
      <c r="A7" s="9" t="s">
        <v>170</v>
      </c>
      <c r="B7" s="2"/>
      <c r="C7" s="51" t="s">
        <v>171</v>
      </c>
      <c r="D7" s="51" t="s">
        <v>172</v>
      </c>
      <c r="E7" s="2"/>
      <c r="F7" s="51" t="s">
        <v>173</v>
      </c>
      <c r="G7" s="51" t="s">
        <v>174</v>
      </c>
      <c r="H7" s="2"/>
      <c r="I7" s="2"/>
      <c r="J7" s="2"/>
    </row>
    <row r="8">
      <c r="A8" s="9" t="s">
        <v>175</v>
      </c>
      <c r="B8" s="2"/>
      <c r="C8" s="51" t="s">
        <v>176</v>
      </c>
      <c r="D8" s="51" t="s">
        <v>177</v>
      </c>
      <c r="E8" s="2"/>
      <c r="F8" s="51" t="s">
        <v>178</v>
      </c>
      <c r="G8" s="51" t="s">
        <v>179</v>
      </c>
      <c r="H8" s="2"/>
      <c r="I8" s="2"/>
      <c r="J8" s="2"/>
    </row>
    <row r="9" ht="35.25" customHeight="1">
      <c r="A9" s="52" t="s">
        <v>180</v>
      </c>
      <c r="B9" s="52"/>
      <c r="C9" s="53" t="s">
        <v>181</v>
      </c>
      <c r="D9" s="53" t="s">
        <v>182</v>
      </c>
      <c r="E9" s="52"/>
      <c r="F9" s="53" t="s">
        <v>183</v>
      </c>
      <c r="G9" s="53" t="s">
        <v>184</v>
      </c>
      <c r="H9" s="52"/>
      <c r="I9" s="2"/>
      <c r="J9" s="2"/>
    </row>
    <row r="10" ht="15.0" customHeight="1">
      <c r="A10" s="54"/>
      <c r="J10" s="2"/>
    </row>
    <row r="11">
      <c r="J11" s="2"/>
    </row>
    <row r="12">
      <c r="A12" s="6" t="s">
        <v>185</v>
      </c>
      <c r="B12" s="7"/>
      <c r="C12" s="7"/>
      <c r="D12" s="7"/>
      <c r="E12" s="7"/>
      <c r="F12" s="7"/>
      <c r="G12" s="7"/>
      <c r="H12" s="7"/>
      <c r="I12" s="7"/>
      <c r="J12" s="2"/>
    </row>
    <row r="13">
      <c r="A13" s="49" t="s">
        <v>186</v>
      </c>
      <c r="B13" s="50"/>
      <c r="C13" s="50"/>
      <c r="D13" s="41" t="s">
        <v>187</v>
      </c>
      <c r="E13" s="50"/>
      <c r="F13" s="50"/>
      <c r="G13" s="41" t="s">
        <v>188</v>
      </c>
      <c r="H13" s="50"/>
      <c r="I13" s="2"/>
      <c r="J13" s="2"/>
    </row>
    <row r="14">
      <c r="A14" s="9" t="s">
        <v>189</v>
      </c>
      <c r="B14" s="2"/>
      <c r="C14" s="2"/>
      <c r="D14" s="12">
        <f>9*'Income Statement'!E7</f>
        <v>3626.28</v>
      </c>
      <c r="E14" s="2"/>
      <c r="F14" s="2"/>
      <c r="G14" s="30">
        <f>(9*'Income Statement'!E7-DCF!$C$7)/DCF!$C$6</f>
        <v>18.28568421</v>
      </c>
      <c r="H14" s="2"/>
      <c r="I14" s="2"/>
      <c r="J14" s="2"/>
    </row>
    <row r="15">
      <c r="A15" s="9" t="s">
        <v>190</v>
      </c>
      <c r="B15" s="2"/>
      <c r="C15" s="2"/>
      <c r="D15" s="12">
        <f>11*'Income Statement'!E7</f>
        <v>4432.12</v>
      </c>
      <c r="E15" s="2"/>
      <c r="F15" s="2"/>
      <c r="G15" s="25">
        <f>(11*'Income Statement'!E7-DCF!$C$7)/DCF!$C$6</f>
        <v>22.52694737</v>
      </c>
      <c r="H15" s="2"/>
      <c r="I15" s="2"/>
      <c r="J15" s="2"/>
    </row>
    <row r="16">
      <c r="A16" s="9" t="s">
        <v>191</v>
      </c>
      <c r="B16" s="2"/>
      <c r="C16" s="2"/>
      <c r="D16" s="12">
        <f>13*'Income Statement'!E7</f>
        <v>5237.96</v>
      </c>
      <c r="E16" s="2"/>
      <c r="F16" s="2"/>
      <c r="G16" s="30">
        <f>(13*'Income Statement'!E7-DCF!$C$7)/DCF!$C$6</f>
        <v>26.76821053</v>
      </c>
      <c r="H16" s="2"/>
      <c r="I16" s="2"/>
      <c r="J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</sheetData>
  <mergeCells count="1">
    <mergeCell ref="A10:I11"/>
  </mergeCells>
  <printOptions/>
  <pageMargins bottom="1.0" footer="0.0" header="0.0" left="0.75" right="0.75" top="1.0"/>
  <pageSetup fitToHeight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4.0"/>
    <col customWidth="1" min="2" max="9" width="12.0"/>
    <col customWidth="1" min="10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>
      <c r="A2" s="3" t="s">
        <v>192</v>
      </c>
      <c r="B2" s="2"/>
      <c r="C2" s="2"/>
      <c r="D2" s="2"/>
      <c r="E2" s="2"/>
      <c r="F2" s="2"/>
      <c r="G2" s="2"/>
      <c r="H2" s="2"/>
      <c r="I2" s="2"/>
      <c r="J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</row>
    <row r="4">
      <c r="A4" s="6" t="s">
        <v>193</v>
      </c>
      <c r="B4" s="7"/>
      <c r="C4" s="7"/>
      <c r="D4" s="7"/>
      <c r="E4" s="7"/>
      <c r="F4" s="7"/>
      <c r="G4" s="7"/>
      <c r="H4" s="2"/>
      <c r="I4" s="2"/>
      <c r="J4" s="2"/>
    </row>
    <row r="5">
      <c r="A5" s="49" t="s">
        <v>194</v>
      </c>
      <c r="B5" s="41" t="s">
        <v>195</v>
      </c>
      <c r="C5" s="41" t="s">
        <v>87</v>
      </c>
      <c r="D5" s="41" t="s">
        <v>196</v>
      </c>
      <c r="E5" s="41" t="s">
        <v>197</v>
      </c>
      <c r="F5" s="2"/>
      <c r="G5" s="2"/>
      <c r="H5" s="2"/>
      <c r="I5" s="2"/>
      <c r="J5" s="2"/>
    </row>
    <row r="6">
      <c r="A6" s="9" t="s">
        <v>198</v>
      </c>
      <c r="B6" s="30">
        <f t="array" ref="B6">(SUMPRODUCT(DCF!D14:H14,1/(1.11)^{1,2,3,4,5})+DCF!C21*9/(1.11)^5-DCF!C7)/DCF!C6</f>
        <v>20.51561386</v>
      </c>
      <c r="C6" s="55">
        <f>DCF!C28</f>
        <v>26.14285356</v>
      </c>
      <c r="D6" s="30">
        <f t="array" ref="D6">(SUMPRODUCT(DCF!D14:H14,1/(1.085)^{1,2,3,4,5})+DCF!C21*13/(1.085)^5-DCF!C7)/DCF!C6</f>
        <v>31.75726185</v>
      </c>
      <c r="E6" s="51" t="s">
        <v>199</v>
      </c>
      <c r="F6" s="2"/>
      <c r="G6" s="2"/>
      <c r="H6" s="2"/>
      <c r="I6" s="2"/>
      <c r="J6" s="2"/>
    </row>
    <row r="7">
      <c r="A7" s="9" t="s">
        <v>200</v>
      </c>
      <c r="B7" s="55">
        <f>Comps!G14</f>
        <v>18.28568421</v>
      </c>
      <c r="C7" s="55">
        <f>Comps!G15</f>
        <v>22.52694737</v>
      </c>
      <c r="D7" s="55">
        <f>Comps!G16</f>
        <v>26.76821053</v>
      </c>
      <c r="E7" s="51" t="s">
        <v>201</v>
      </c>
      <c r="F7" s="2"/>
      <c r="G7" s="2"/>
      <c r="H7" s="2"/>
      <c r="I7" s="2"/>
      <c r="J7" s="2"/>
    </row>
    <row r="8">
      <c r="A8" s="8" t="s">
        <v>202</v>
      </c>
      <c r="B8" s="2"/>
      <c r="C8" s="56">
        <f>AVERAGE(C6,C7)</f>
        <v>24.33490046</v>
      </c>
      <c r="D8" s="2"/>
      <c r="E8" s="2"/>
      <c r="F8" s="2"/>
      <c r="G8" s="2"/>
      <c r="H8" s="2"/>
      <c r="I8" s="2"/>
      <c r="J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</row>
    <row r="10">
      <c r="A10" s="6" t="s">
        <v>203</v>
      </c>
      <c r="B10" s="7"/>
      <c r="C10" s="7"/>
      <c r="D10" s="7"/>
      <c r="E10" s="7"/>
      <c r="F10" s="7"/>
      <c r="G10" s="7"/>
      <c r="H10" s="2"/>
      <c r="I10" s="2"/>
      <c r="J10" s="2"/>
    </row>
    <row r="11">
      <c r="A11" s="49" t="s">
        <v>204</v>
      </c>
      <c r="B11" s="41" t="s">
        <v>205</v>
      </c>
      <c r="C11" s="41" t="s">
        <v>206</v>
      </c>
      <c r="D11" s="41"/>
      <c r="E11" s="41" t="s">
        <v>207</v>
      </c>
      <c r="F11" s="41"/>
      <c r="G11" s="2"/>
      <c r="H11" s="2"/>
      <c r="I11" s="2"/>
      <c r="J11" s="2"/>
    </row>
    <row r="12">
      <c r="A12" s="9" t="s">
        <v>208</v>
      </c>
      <c r="B12" s="20">
        <v>0.3</v>
      </c>
      <c r="C12" s="26">
        <v>18.0</v>
      </c>
      <c r="D12" s="2"/>
      <c r="E12" s="30">
        <f t="shared" ref="E12:E14" si="1">B12*C12</f>
        <v>5.4</v>
      </c>
      <c r="F12" s="2"/>
      <c r="G12" s="2"/>
      <c r="H12" s="2"/>
      <c r="I12" s="2"/>
      <c r="J12" s="2"/>
    </row>
    <row r="13">
      <c r="A13" s="9" t="s">
        <v>209</v>
      </c>
      <c r="B13" s="20">
        <v>0.45</v>
      </c>
      <c r="C13" s="26">
        <v>26.0</v>
      </c>
      <c r="D13" s="2"/>
      <c r="E13" s="30">
        <f t="shared" si="1"/>
        <v>11.7</v>
      </c>
      <c r="F13" s="2"/>
      <c r="G13" s="2"/>
      <c r="H13" s="2"/>
      <c r="I13" s="2"/>
      <c r="J13" s="2"/>
    </row>
    <row r="14">
      <c r="A14" s="9" t="s">
        <v>210</v>
      </c>
      <c r="B14" s="20">
        <v>0.25</v>
      </c>
      <c r="C14" s="26">
        <v>33.0</v>
      </c>
      <c r="D14" s="2"/>
      <c r="E14" s="30">
        <f t="shared" si="1"/>
        <v>8.25</v>
      </c>
      <c r="F14" s="2"/>
      <c r="G14" s="2"/>
      <c r="H14" s="2"/>
      <c r="I14" s="2"/>
      <c r="J14" s="2"/>
    </row>
    <row r="15">
      <c r="A15" s="8" t="s">
        <v>211</v>
      </c>
      <c r="B15" s="2"/>
      <c r="C15" s="2"/>
      <c r="D15" s="2"/>
      <c r="E15" s="56">
        <f>SUM(E12:E14)</f>
        <v>25.35</v>
      </c>
      <c r="F15" s="2"/>
      <c r="G15" s="2"/>
      <c r="H15" s="2"/>
      <c r="I15" s="2"/>
      <c r="J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</row>
    <row r="17">
      <c r="A17" s="6" t="s">
        <v>212</v>
      </c>
      <c r="B17" s="7"/>
      <c r="C17" s="7"/>
      <c r="D17" s="7"/>
      <c r="E17" s="7"/>
      <c r="F17" s="7"/>
      <c r="G17" s="7"/>
      <c r="H17" s="2"/>
      <c r="I17" s="2"/>
      <c r="J17" s="2"/>
    </row>
    <row r="18">
      <c r="A18" s="8" t="s">
        <v>213</v>
      </c>
      <c r="B18" s="2"/>
      <c r="C18" s="57">
        <v>28.0</v>
      </c>
      <c r="D18" s="2"/>
      <c r="E18" s="2"/>
      <c r="F18" s="2"/>
      <c r="G18" s="2"/>
      <c r="H18" s="2"/>
      <c r="I18" s="2"/>
      <c r="J18" s="2"/>
    </row>
    <row r="19">
      <c r="A19" s="9" t="s">
        <v>214</v>
      </c>
      <c r="B19" s="2"/>
      <c r="C19" s="58">
        <v>22.8</v>
      </c>
      <c r="D19" s="2"/>
      <c r="E19" s="2"/>
      <c r="F19" s="2"/>
      <c r="G19" s="2"/>
      <c r="H19" s="2"/>
      <c r="I19" s="2"/>
      <c r="J19" s="2"/>
    </row>
    <row r="20">
      <c r="A20" s="9" t="s">
        <v>215</v>
      </c>
      <c r="B20" s="2"/>
      <c r="C20" s="59">
        <f>C18/DCF!C5-1</f>
        <v>0.2280701754</v>
      </c>
      <c r="D20" s="2"/>
      <c r="E20" s="2"/>
      <c r="F20" s="2"/>
      <c r="G20" s="2"/>
      <c r="H20" s="2"/>
      <c r="I20" s="2"/>
      <c r="J20" s="2"/>
    </row>
    <row r="21" ht="15.75" customHeight="1">
      <c r="A21" s="8" t="s">
        <v>216</v>
      </c>
      <c r="B21" s="2"/>
      <c r="C21" s="60" t="s">
        <v>217</v>
      </c>
      <c r="D21" s="2"/>
      <c r="E21" s="2"/>
      <c r="F21" s="2"/>
      <c r="G21" s="2"/>
      <c r="H21" s="2"/>
      <c r="I21" s="2"/>
      <c r="J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ht="15.0" customHeight="1">
      <c r="A23" s="61"/>
      <c r="J23" s="2"/>
    </row>
    <row r="24" ht="15.75" customHeight="1">
      <c r="J24" s="2"/>
    </row>
    <row r="25" ht="15.75" customHeight="1">
      <c r="J25" s="2"/>
    </row>
    <row r="26" ht="15.75" customHeight="1">
      <c r="J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</sheetData>
  <mergeCells count="1">
    <mergeCell ref="A23:I26"/>
  </mergeCells>
  <printOptions/>
  <pageMargins bottom="1.0" footer="0.0" header="0.0" left="0.75" right="0.75" top="1.0"/>
  <pageSetup fitToHeight="0" orientation="landscape"/>
  <drawing r:id="rId2"/>
  <legacyDrawing r:id="rId3"/>
</worksheet>
</file>